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070" activeTab="1"/>
  </bookViews>
  <sheets>
    <sheet name="Доходы 2" sheetId="1" r:id="rId1"/>
    <sheet name="Расходы2" sheetId="2" r:id="rId2"/>
    <sheet name="Источники" sheetId="3" r:id="rId3"/>
  </sheets>
  <definedNames>
    <definedName name="_xlnm.Print_Area" localSheetId="0">'Доходы 2'!$A$1:$DM$69</definedName>
  </definedNames>
  <calcPr fullCalcOnLoad="1"/>
</workbook>
</file>

<file path=xl/sharedStrings.xml><?xml version="1.0" encoding="utf-8"?>
<sst xmlns="http://schemas.openxmlformats.org/spreadsheetml/2006/main" count="913" uniqueCount="587">
  <si>
    <t>ОТЧЕТ ОБ ИСПОЛНЕНИИ БЮДЖЕТА</t>
  </si>
  <si>
    <t>КОДЫ</t>
  </si>
  <si>
    <t>Форма по ОКУД</t>
  </si>
  <si>
    <t>0503117</t>
  </si>
  <si>
    <t xml:space="preserve">на 1 </t>
  </si>
  <si>
    <t>Дата</t>
  </si>
  <si>
    <t>Наименование</t>
  </si>
  <si>
    <t>по ОКПО</t>
  </si>
  <si>
    <t>04229076</t>
  </si>
  <si>
    <t>финансового органа</t>
  </si>
  <si>
    <t>Администрация Ковалевского сельского поселения</t>
  </si>
  <si>
    <t>Глава по БК</t>
  </si>
  <si>
    <t>951</t>
  </si>
  <si>
    <t>по ОКАТО</t>
  </si>
  <si>
    <t>6022683000</t>
  </si>
  <si>
    <t>Периодичность: месячная</t>
  </si>
  <si>
    <t xml:space="preserve">Единица измерения: руб. </t>
  </si>
  <si>
    <t>383</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</si>
  <si>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</si>
  <si>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</si>
  <si>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</si>
  <si>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</si>
  <si>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</si>
  <si>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</si>
  <si>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 xml:space="preserve">Доходы  бюджета     </t>
  </si>
  <si>
    <t>010</t>
  </si>
  <si>
    <t>х</t>
  </si>
  <si>
    <t>в том числе</t>
  </si>
  <si>
    <t>000 1 00 00000 00 0000 000</t>
  </si>
  <si>
    <t>НАЛОГОВЫЕ И НЕНАЛОГОВЫЕ ДОХОДЫ</t>
  </si>
  <si>
    <t>НАЛОГИ НА ПРИБЫЛЬ.ДОХОДЫ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</si>
  <si>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</si>
  <si>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</si>
  <si>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</si>
  <si>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</si>
  <si>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</si>
  <si>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</si>
  <si>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</si>
  <si>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СОВОКУПНЫЙ ДОХОД</t>
  </si>
  <si>
    <t xml:space="preserve"> 000 1 05 00000 00 0000 000</t>
  </si>
  <si>
    <t>Налог, взимаемый в связи с применением упрощенной системы налогообложения</t>
  </si>
  <si>
    <t>000 105 01000 00 0000 110</t>
  </si>
  <si>
    <t xml:space="preserve"> Налог, взимаемый с налогоплательщиков, выбравших в качестве объекта налогообложения доходы
</t>
  </si>
  <si>
    <t>000 1 05 01011 01 0000 110</t>
  </si>
  <si>
    <t xml:space="preserve"> Единый сельскохозяйственный налог</t>
  </si>
  <si>
    <t>000 1 05 03010 01 0000 110</t>
  </si>
  <si>
    <t>НАЛОГИ НА ИМУЩЕСТВО</t>
  </si>
  <si>
    <t>000 1 06 00000 00 0000 000</t>
  </si>
  <si>
    <t>Налог на имущество физических лиц</t>
  </si>
  <si>
    <t>000 1 06 01000 00 0000 110</t>
  </si>
  <si>
    <t xml:space="preserve"> 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</si>
  <si>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</si>
  <si>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011</t>
  </si>
  <si>
    <t>000 1 06 01030 10 1000 110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</si>
  <si>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</si>
  <si>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</si>
  <si>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</si>
  <si>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</si>
  <si>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</si>
  <si>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</si>
  <si>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</si>
  <si>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</si>
  <si>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</si>
  <si>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</si>
  <si>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</si>
  <si>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</si>
  <si>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Российской Федерации  за совершение нотариальных действий</t>
  </si>
  <si>
    <t>ЗАДОЛЖЕННОСТЬ И ПЕРЕРАСЧЕТЫ ПО ОТМЕНЕННЫМ НАЛОГАМ, СБОРАМ И ИНЫМ ОБЯЗАТЕЛЬНЫМ ПЛАТЕЖАМ</t>
  </si>
  <si>
    <t>000 1 09 00000 00 0000 000</t>
  </si>
  <si>
    <t>000 1 09 04000 00 0000 110</t>
  </si>
  <si>
    <t>Земельный налог (по обязательствам, возникшим до 1 января 2006 года)</t>
  </si>
  <si>
    <t>000 1 09 04050 00 0000 110</t>
  </si>
  <si>
    <t>ДОХОДЫ ОТ ИСПОЛЬЗОВАНИЯ ИМУЩЕСТВА,НАХОДЯЩЕГОСЯ В ГОСУДАРСТВЕННОЙ И МУНИЦИПАЛЬНОЙ СОБСТВЕННОСТИ</t>
  </si>
  <si>
    <t>000 1 11 00000 00 0000 000</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</si>
  <si>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</si>
  <si>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</si>
  <si>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</si>
  <si>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</si>
  <si>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000 1 14 00000 00 0000 000</t>
  </si>
  <si>
    <t>000 1 14 06000 00 0000 430</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</si>
  <si>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</si>
  <si>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</si>
  <si>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</si>
  <si>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 xml:space="preserve"> 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</si>
  <si>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</si>
  <si>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</si>
  <si>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</si>
  <si>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</si>
  <si>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</si>
  <si>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000 2 02 01001 00 0000 151</t>
  </si>
  <si>
    <t>000 2 02 01001 10 0000 151</t>
  </si>
  <si>
    <t>Субвенции бюджетам субъектов Российской Федерации и муниципальных образований</t>
  </si>
  <si>
    <t>000 2 02 03000 00 0000 151</t>
  </si>
  <si>
    <t>000 2 02 03015 00 0000 151</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</si>
  <si>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</si>
  <si>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</si>
  <si>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</si>
  <si>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Российсской Федерации</t>
  </si>
  <si>
    <t>000 2 02 03024 10 0000 151</t>
  </si>
  <si>
    <t xml:space="preserve">Иные межбюджетные трансферты
</t>
  </si>
  <si>
    <t>000 2 02 04000 00 0000 151</t>
  </si>
  <si>
    <t>Прочие межбюджетные транферты, передаваемые бюджетам</t>
  </si>
  <si>
    <t>000 2 02 04999 00 0000 151</t>
  </si>
  <si>
    <t>000 2 02 04999 10 0000 151</t>
  </si>
  <si>
    <t>Форма 0503117 с.2</t>
  </si>
  <si>
    <t>2. Расходы бюджета</t>
  </si>
  <si>
    <t>Код расхода
по бюджетной классификации</t>
  </si>
  <si>
    <t>Утвержденные 
бюджетные 
назначения</t>
  </si>
  <si>
    <t>Рacходы бюджета - всего</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</si>
  <si>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</si>
  <si>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</si>
  <si>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</si>
  <si>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</si>
  <si>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</si>
  <si>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</si>
  <si>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</si>
  <si>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Глава муниципального образования</t>
  </si>
  <si>
    <t>951 0102 0020300 000 000</t>
  </si>
  <si>
    <t>Фонд оплаты труда и страховые взносы</t>
  </si>
  <si>
    <t>951 0102 0020300 121 000</t>
  </si>
  <si>
    <t>Расходы</t>
  </si>
  <si>
    <t>951 0102 0020300 121 200</t>
  </si>
  <si>
    <t>Оплата труда и начисления на оплату труда</t>
  </si>
  <si>
    <t>951 0102 0020300 121 210</t>
  </si>
  <si>
    <t>Заработная плата</t>
  </si>
  <si>
    <t>951 0102 0020300 121 211</t>
  </si>
  <si>
    <t>Начисления на выплату по оплате труда</t>
  </si>
  <si>
    <t>951 0102 0020300 121 213</t>
  </si>
  <si>
    <t>Иные выплаты персоналу, за исключением фонда оплаты труда</t>
  </si>
  <si>
    <t>951 0102 0020300 122 000</t>
  </si>
  <si>
    <t>951 0102 0020300 122 200</t>
  </si>
  <si>
    <t>951 0102 0020300 122 210</t>
  </si>
  <si>
    <t>Прочие выплаты</t>
  </si>
  <si>
    <t>951 0102 0020300 122 212</t>
  </si>
  <si>
    <t>Начисления на выплаты по оплате труда</t>
  </si>
  <si>
    <t>951 0102 0020300 122 213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</si>
  <si>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</si>
  <si>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</si>
  <si>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</si>
  <si>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951 0104 0020000 000 000</t>
  </si>
  <si>
    <t>Центральный аппарат</t>
  </si>
  <si>
    <t>951 0104 0020400 000 000</t>
  </si>
  <si>
    <t>951 0104 0020400 121 000</t>
  </si>
  <si>
    <t>Оплата труда и начисления на выплаты по оплате труда</t>
  </si>
  <si>
    <t>951 0104 0020400 121 210</t>
  </si>
  <si>
    <t>951 0104 0020400 121 211</t>
  </si>
  <si>
    <t>951 0104 0020400 121 213</t>
  </si>
  <si>
    <t>951 0104 0020400 122 000</t>
  </si>
  <si>
    <t>951 0104 0020400 122 210</t>
  </si>
  <si>
    <t>951 0104 0020400 122 212</t>
  </si>
  <si>
    <t>951 0104 0020400 122 213</t>
  </si>
  <si>
    <t>Закупка товаров, работ, услуг в сфере информационно-коммуникационных технологий</t>
  </si>
  <si>
    <t>951 0104 0020400 242 000</t>
  </si>
  <si>
    <t>Оплата работ, услуг</t>
  </si>
  <si>
    <t>951 0104 0020400 242 220</t>
  </si>
  <si>
    <t>Услуги связи</t>
  </si>
  <si>
    <t>951 0104 0020400 242 221</t>
  </si>
  <si>
    <t>Работы, услуги по содержанию имущества</t>
  </si>
  <si>
    <t>951 0104 0020400 242 225</t>
  </si>
  <si>
    <t>Прочие работы, услуги</t>
  </si>
  <si>
    <t>951 0104 0020400 242 226</t>
  </si>
  <si>
    <t>Поступление нефинансовых активов</t>
  </si>
  <si>
    <t>951 0104 0020400 242 300</t>
  </si>
  <si>
    <t>Увеличение стоимости основных средств</t>
  </si>
  <si>
    <t>951 0104 0020400 242 340</t>
  </si>
  <si>
    <t>Прочая закупка товаров, работ и услуг для государственных (муниципальных) нужд</t>
  </si>
  <si>
    <t>951 0104 0020400 244 000</t>
  </si>
  <si>
    <t>951 0104 0020400 244 220</t>
  </si>
  <si>
    <t>951 0104 0020400 244 221</t>
  </si>
  <si>
    <t>Транспортные услуги</t>
  </si>
  <si>
    <t>951 0104 0020400 244 222</t>
  </si>
  <si>
    <t>Коммунальные услуги</t>
  </si>
  <si>
    <t>951 0104 0020400 244 223</t>
  </si>
  <si>
    <t>951 0104 0020400 244 225</t>
  </si>
  <si>
    <t>951 0104 0020400 244 226</t>
  </si>
  <si>
    <t>951 0104 0020400 244 300</t>
  </si>
  <si>
    <t>Увеличение стоимости материальных запасов</t>
  </si>
  <si>
    <t>951 0104 0020400 244 340</t>
  </si>
  <si>
    <t>Уплата налога на имущество организаций и земельного налога</t>
  </si>
  <si>
    <t>951 0104 0020400 851 000</t>
  </si>
  <si>
    <t>Прочие расходы</t>
  </si>
  <si>
    <t>951 0104 0020400 851 290</t>
  </si>
  <si>
    <t>Уплата прочих налогов, сборов и иных платежей</t>
  </si>
  <si>
    <t>951 0104 0020400 852 000</t>
  </si>
  <si>
    <t>951 0104 0020400 852 290</t>
  </si>
  <si>
    <t>Межбюджетные трансферты</t>
  </si>
  <si>
    <t>951 0104 5210000 000 000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</si>
  <si>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</si>
  <si>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951 0104 5210200 000 000</t>
  </si>
  <si>
    <t>951 0104 5210215 000 000</t>
  </si>
  <si>
    <t>951 0104 5210215 244 000</t>
  </si>
  <si>
    <t>951 0104 5210215 244 300</t>
  </si>
  <si>
    <t>951 0104 5210215 244 340</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</si>
  <si>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</si>
  <si>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951 0104 5210600 000 000</t>
  </si>
  <si>
    <t>Иные межбюджетные трансферты</t>
  </si>
  <si>
    <t>951 0104 5210600 540 000</t>
  </si>
  <si>
    <t>951 0104 5210600 540 200</t>
  </si>
  <si>
    <t>Безвозмездные перечисления бюджетам</t>
  </si>
  <si>
    <t>951 0104 5210600 540 250</t>
  </si>
  <si>
    <t>Перечисления другим бюджетам бюджетной системы Российской Федерации</t>
  </si>
  <si>
    <t>951 0104 5210600 540 251</t>
  </si>
  <si>
    <t>Обеспечение проведения выборов и референдумов</t>
  </si>
  <si>
    <t>951 0107 0000000 000 000</t>
  </si>
  <si>
    <t>951 0107 0200000 000 000</t>
  </si>
  <si>
    <t>Проведение выборов главы муниципального образования</t>
  </si>
  <si>
    <t>Резервные фонды</t>
  </si>
  <si>
    <t>Резервные фонды местных администраций</t>
  </si>
  <si>
    <t>Иные бюджетные ассигнования</t>
  </si>
  <si>
    <t>951 0113 0000000 000 000</t>
  </si>
  <si>
    <t>Национальная оборона</t>
  </si>
  <si>
    <t>951 0200 0000000 000 000</t>
  </si>
  <si>
    <t>Мобилизационная и вневойсковая подготовка</t>
  </si>
  <si>
    <t>951 0203 0000000 000 000</t>
  </si>
  <si>
    <t>Руководство и управление в сфере установленных функций</t>
  </si>
  <si>
    <t>951 0203 0010000 000 000</t>
  </si>
  <si>
    <t>Осуществление первичного воинского учета на территориях, где отсутствуют военные комиссариаты</t>
  </si>
  <si>
    <t>951 0203 0013600 000 000</t>
  </si>
  <si>
    <t>951 0203 0013600 121 000</t>
  </si>
  <si>
    <t>951 0203 0013600 121 200</t>
  </si>
  <si>
    <t>951 0203 0013600 121 210</t>
  </si>
  <si>
    <t>951 0203 0013600 121 211</t>
  </si>
  <si>
    <t>951 0203 0013600 121 213</t>
  </si>
  <si>
    <t>951 0203 0013600 244 000</t>
  </si>
  <si>
    <t>951 0203 0013600 244 300</t>
  </si>
  <si>
    <t>951 0203 0013600 244 340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</si>
  <si>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</si>
  <si>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</si>
  <si>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</si>
  <si>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</si>
  <si>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951 0309 5210000 000 000</t>
  </si>
  <si>
    <t>951 0309 5210600 000 000</t>
  </si>
  <si>
    <t>951 0309 5210600 540 000</t>
  </si>
  <si>
    <t>951 0309 5210600 540 200</t>
  </si>
  <si>
    <t>951 0309 5210600 540 250</t>
  </si>
  <si>
    <t>951 0309 5210600 540 251</t>
  </si>
  <si>
    <t>Целевые программы муниципальных образований</t>
  </si>
  <si>
    <t>951 0309 7950000 000 000</t>
  </si>
  <si>
    <t>951 0309 7951500 000 000</t>
  </si>
  <si>
    <t>951 0309 7951500 244 000</t>
  </si>
  <si>
    <t>2951 0309 7951500 244 200</t>
  </si>
  <si>
    <t>2951 0309 7951500 244 220</t>
  </si>
  <si>
    <t>951 0309 7951500 244 226</t>
  </si>
  <si>
    <t>951 0309 7951500 244 300</t>
  </si>
  <si>
    <t>Национальная экономика</t>
  </si>
  <si>
    <t>951 0400 0000000 000 000</t>
  </si>
  <si>
    <t>951 0409 0000000 000 000</t>
  </si>
  <si>
    <t>Региональные целевые программы</t>
  </si>
  <si>
    <t>951 0409 5220000 000 000</t>
  </si>
  <si>
    <t>Подпрограмма "Содержание автомобильных дорог и инженерных сооружений на них в границах Ковалевского сельского поселения"</t>
  </si>
  <si>
    <t>Другие вопросы в области национальной экономики</t>
  </si>
  <si>
    <t>951 0412 0000000 000 000</t>
  </si>
  <si>
    <t>951 0412 5210000 000 000</t>
  </si>
  <si>
    <t>951 0412 5210600 000 000</t>
  </si>
  <si>
    <t>951 0412 5210600 540 000</t>
  </si>
  <si>
    <t>951 0412 5210600 540 200</t>
  </si>
  <si>
    <t>951 0412 5210600 540 250</t>
  </si>
  <si>
    <t>951 0412 5210600 540 251</t>
  </si>
  <si>
    <t>Жилищно-коммунальное хозяйство</t>
  </si>
  <si>
    <t>951 0500 0000000 000 000</t>
  </si>
  <si>
    <t>Коммунальное хозяйство</t>
  </si>
  <si>
    <t xml:space="preserve">951 0502 0000000 000 000 </t>
  </si>
  <si>
    <t>951 0502 5210000 000 000</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</si>
  <si>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</si>
  <si>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951 0502 5210100 000 000</t>
  </si>
  <si>
    <t>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(главный распорядитель средств областного бюджета - министерство жилищно-комунального хозяйства области)</t>
  </si>
  <si>
    <t>951 0502 5210102 810 200</t>
  </si>
  <si>
    <t>951 0502 5210102 810 240</t>
  </si>
  <si>
    <t>Безвозмездные перечисления организациям,за исключением государственных и муниципальных организаций</t>
  </si>
  <si>
    <t>951 0502 5210102 810 242</t>
  </si>
  <si>
    <t>Подпрограмма "Мероприятия в области коммунального хозяйства"</t>
  </si>
  <si>
    <t>951 0502 7951300 000 000</t>
  </si>
  <si>
    <t>Работы,услуги по содержанию имущества</t>
  </si>
  <si>
    <t>Благоустройство</t>
  </si>
  <si>
    <t>951 0503 0000000 000 000</t>
  </si>
  <si>
    <t>951 0503 7950000 000 000</t>
  </si>
  <si>
    <t>951 0503 7951200 000 000</t>
  </si>
  <si>
    <t>951 0503 7951200 244 000</t>
  </si>
  <si>
    <t>951 0503 7951200 244 200</t>
  </si>
  <si>
    <t>951 0503 7951200 244 220</t>
  </si>
  <si>
    <t xml:space="preserve">951 0503 7951200 244 223 </t>
  </si>
  <si>
    <t>951 0503 7951200 244 225</t>
  </si>
  <si>
    <t>951 0503 7951302 000 000</t>
  </si>
  <si>
    <t>Подпрограмма "Прочие мероприятия по благоустройству поселения"</t>
  </si>
  <si>
    <t>951 0503 7951302 244 000</t>
  </si>
  <si>
    <t>951 0503 7951302 244 200</t>
  </si>
  <si>
    <t>951 0503 7951302 244 220</t>
  </si>
  <si>
    <t>951 0503 7951302 244 225</t>
  </si>
  <si>
    <t>951 0503 7951302 244 310</t>
  </si>
  <si>
    <t>Культура, кинематография</t>
  </si>
  <si>
    <t>951 0800 0000000 000 000</t>
  </si>
  <si>
    <t>Культура</t>
  </si>
  <si>
    <t>951 0801 0000000 000 000</t>
  </si>
  <si>
    <t>Областная долгосрочная целевая программа "Культура Дона (2010-2014 годы)</t>
  </si>
  <si>
    <t>951 0801 5220900 000 000</t>
  </si>
  <si>
    <t>Субсидии бюджетным учреждениям на финансовое обеспеение государственного (муниципального) задания на оказание государственных (мниипальных) услуг (выполнение работ)</t>
  </si>
  <si>
    <t>951 0801 5220900 611 000</t>
  </si>
  <si>
    <t>Безвозмездные перечисления организациям</t>
  </si>
  <si>
    <t>951 0801 5220900 611 240</t>
  </si>
  <si>
    <t>Безвозмездные перечисления государственным и муниципальным организациям</t>
  </si>
  <si>
    <t>951 0801 5220900 611 241</t>
  </si>
  <si>
    <t>951 0801 0700400 000 000</t>
  </si>
  <si>
    <t>Субсидии бюджетным учреждениям на иные цели</t>
  </si>
  <si>
    <t>951 0801 0700400 612 000</t>
  </si>
  <si>
    <t>951 0801 0700400 612 240</t>
  </si>
  <si>
    <t>951 0801 0700400 612 241</t>
  </si>
  <si>
    <t>951 0801 7950000 000 000</t>
  </si>
  <si>
    <t>951 0801 7951100 000 000</t>
  </si>
  <si>
    <t>Подпрограмма "Организация досуга и обеспечениежителей поселения услугами учреждения культуры"</t>
  </si>
  <si>
    <t>951 0801 7951101 000 000</t>
  </si>
  <si>
    <t>951 0801 7951101 611 000</t>
  </si>
  <si>
    <t>951 0801 7951101 611 240</t>
  </si>
  <si>
    <t>951 0801 7951101 611 241</t>
  </si>
  <si>
    <t>Подпрограмма "Организация библиотечного обслуживания населения"</t>
  </si>
  <si>
    <t>951 0801 7951102 000 000</t>
  </si>
  <si>
    <t>951 0801 7951102 611 000</t>
  </si>
  <si>
    <t>951 0801 7951102 611 240</t>
  </si>
  <si>
    <t>951 0801 7951102 611 241</t>
  </si>
  <si>
    <t>Физическая культура и спорт</t>
  </si>
  <si>
    <t>951 1100 0000000 000 000</t>
  </si>
  <si>
    <t>Массовый спорт</t>
  </si>
  <si>
    <t>951 1102 0000000 000 000</t>
  </si>
  <si>
    <t>Результат исполнения бюджета (дефицит / профицит )</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</si>
  <si>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</si>
  <si>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</si>
  <si>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</si>
  <si>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500</t>
  </si>
  <si>
    <t>Х</t>
  </si>
  <si>
    <t>620</t>
  </si>
  <si>
    <t>710</t>
  </si>
  <si>
    <t>720</t>
  </si>
  <si>
    <t>(подпись)</t>
  </si>
  <si>
    <t>(расшифровка подписи)</t>
  </si>
  <si>
    <t>Руководитель финансово-</t>
  </si>
  <si>
    <t>экономической службы</t>
  </si>
  <si>
    <t>Главный бухгалтер</t>
  </si>
  <si>
    <t>Л.А. Соценко</t>
  </si>
  <si>
    <t>"</t>
  </si>
  <si>
    <t xml:space="preserve"> г.</t>
  </si>
  <si>
    <t>000 1 05 03000 01 0000 110</t>
  </si>
  <si>
    <t>000 1 11 05010 00 0000 120</t>
  </si>
  <si>
    <t>951 0107 0200900 880 000</t>
  </si>
  <si>
    <t>951 0107 0200900 000 000</t>
  </si>
  <si>
    <t>951 0409 5222700 244 225</t>
  </si>
  <si>
    <t>951 0409 5222700 244 220</t>
  </si>
  <si>
    <t>951 0409 5222700 244 200</t>
  </si>
  <si>
    <t>951 0409 5222700 244 000</t>
  </si>
  <si>
    <t xml:space="preserve">951 0409 5222700 000 000 </t>
  </si>
  <si>
    <t>951 0409 7951301 244 225</t>
  </si>
  <si>
    <t>951 0409 7951301 244 220</t>
  </si>
  <si>
    <t>951 0409 7951301 244 200</t>
  </si>
  <si>
    <t xml:space="preserve">951 0409 7951301 244 000 </t>
  </si>
  <si>
    <t xml:space="preserve">951 0409 7951301 000 000 </t>
  </si>
  <si>
    <t>951 0502 7951303 244 340</t>
  </si>
  <si>
    <t>951 0502 7951303 244 300</t>
  </si>
  <si>
    <t>951 0502 7951303 244 226</t>
  </si>
  <si>
    <t>951 0502 7951303 244 000</t>
  </si>
  <si>
    <t>951 0502 7951303 244 200</t>
  </si>
  <si>
    <t>951 1102 7950900 244 340</t>
  </si>
  <si>
    <t>951 1102 7950900 244 000</t>
  </si>
  <si>
    <t>951 1102 7950900 000 000</t>
  </si>
  <si>
    <t>951 1102 7950000 000 000</t>
  </si>
  <si>
    <t>000 1 09 04053 10 0000 110</t>
  </si>
  <si>
    <t>000 1 05 01010 01 0000 110</t>
  </si>
  <si>
    <t>951 0102 0020300 100 000</t>
  </si>
  <si>
    <t>951 0102 0020300 120 000</t>
  </si>
  <si>
    <t>951 0104 0020400 100 000</t>
  </si>
  <si>
    <t>951 0104 0020400 120 000</t>
  </si>
  <si>
    <t>951 0104 0020400 200 000</t>
  </si>
  <si>
    <t>951 0104 0020400 240 000</t>
  </si>
  <si>
    <t>951 0104 0020400 244 200</t>
  </si>
  <si>
    <t>951 0104 0020400 242 200</t>
  </si>
  <si>
    <t>951 0104 0020400 800 000</t>
  </si>
  <si>
    <t>951 0104 0020400 850 000</t>
  </si>
  <si>
    <t>951 0104 0020400 851 200</t>
  </si>
  <si>
    <t>951 0104 0020400 852 200</t>
  </si>
  <si>
    <t>951 0104 5210215 200 000</t>
  </si>
  <si>
    <t>951 0104 5210215 240 000</t>
  </si>
  <si>
    <t>951 0203 0013600 120 000</t>
  </si>
  <si>
    <t>951 0203 0013600 100 000</t>
  </si>
  <si>
    <t>951 0309 7951500 240 000</t>
  </si>
  <si>
    <t>951 0309 7951500 200 000</t>
  </si>
  <si>
    <t>951 0409 5222700 240 000</t>
  </si>
  <si>
    <t>951 0409 5222700 200 000</t>
  </si>
  <si>
    <t xml:space="preserve">951 0409 7951300 000 000 </t>
  </si>
  <si>
    <t xml:space="preserve">951 0409 7951301 200 000 </t>
  </si>
  <si>
    <t xml:space="preserve">951 0409 7951301 240 000 </t>
  </si>
  <si>
    <t>951 0503 7951200 200 000</t>
  </si>
  <si>
    <t>951 0503 7951200 240 000</t>
  </si>
  <si>
    <t>951 0503 7951300 000 000</t>
  </si>
  <si>
    <t>951 0503 7951302 200 000</t>
  </si>
  <si>
    <t>951 0503 7951302 240 000</t>
  </si>
  <si>
    <t>951 0801 5220900 611 200</t>
  </si>
  <si>
    <t>951 0801 7951102 611 200</t>
  </si>
  <si>
    <t>951 0801 7951101 611 200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</si>
  <si>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</si>
  <si>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</si>
  <si>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</si>
  <si>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</si>
  <si>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Уплата налогов, сборов и иных платежей</t>
  </si>
  <si>
    <t>951 0104 5210600 500 000</t>
  </si>
  <si>
    <t>Проведение выборов и референдумов</t>
  </si>
  <si>
    <t>951 0107 0200900 800 000</t>
  </si>
  <si>
    <t>Специальные расходы</t>
  </si>
  <si>
    <t>Резервные средства</t>
  </si>
  <si>
    <t>951 0203 0013600 200 000</t>
  </si>
  <si>
    <t>951 0203 0013600 240 000</t>
  </si>
  <si>
    <t>951 0309 5210600 500 000</t>
  </si>
  <si>
    <t>Дорожное хозяйство (дорожные фонды)</t>
  </si>
  <si>
    <t>951 0412 5210600 500 000</t>
  </si>
  <si>
    <t>Иные межбюджетные ассигнования</t>
  </si>
  <si>
    <t>951 0502 5210102 800 000</t>
  </si>
  <si>
    <t>Субсидии юридическим лицам (кров, работ, услуг.роме государственных (муниципальных) учреждений) и физическим лицам - производителям товаров, работ, услуг</t>
  </si>
  <si>
    <t>951 0502 5210102 810 000</t>
  </si>
  <si>
    <t>951 0502 7950000 000 000</t>
  </si>
  <si>
    <t>951 0502 7951303 200 000</t>
  </si>
  <si>
    <t>951 0502 7951303 240 000</t>
  </si>
  <si>
    <t>Резервные фонды исполнительных органов субъектов Российской Федерации</t>
  </si>
  <si>
    <t>Предоставление субсидий государственным (муниципальным) бюджетным, автономным учреждениям и иным некоммерческим организациям</t>
  </si>
  <si>
    <t>951 0801 7951101 600 000</t>
  </si>
  <si>
    <t>Субсидии бюджетным учреждениям</t>
  </si>
  <si>
    <t>951 0801 7951101 610 000</t>
  </si>
  <si>
    <t>951 0801 7951102 600 000</t>
  </si>
  <si>
    <t>951 0801 7951102 610 000</t>
  </si>
  <si>
    <t>951 1102 7950900 240 000</t>
  </si>
  <si>
    <t>951 1102 7950900 200 000</t>
  </si>
  <si>
    <t>1. Доходы бюджета</t>
  </si>
  <si>
    <t>Источники финансирования дефицита бюджета - всего</t>
  </si>
  <si>
    <t>в том числе:</t>
  </si>
  <si>
    <t>520</t>
  </si>
  <si>
    <t>источники внутреннего финансирования бюджета</t>
  </si>
  <si>
    <t>из них:</t>
  </si>
  <si>
    <t>источники внешнего финансирования бюджета</t>
  </si>
  <si>
    <t>700</t>
  </si>
  <si>
    <t>951010050000000000</t>
  </si>
  <si>
    <t>95101050000000000500</t>
  </si>
  <si>
    <t>95101050200000000500</t>
  </si>
  <si>
    <t>95101050201000000510</t>
  </si>
  <si>
    <t>95101050201100000510</t>
  </si>
  <si>
    <t>95101050000000000600</t>
  </si>
  <si>
    <t>95101050200000000600</t>
  </si>
  <si>
    <t>95101050201000000610</t>
  </si>
  <si>
    <t>95101050201100000610</t>
  </si>
  <si>
    <t>-</t>
  </si>
  <si>
    <t>951 0111 0700000 000 000</t>
  </si>
  <si>
    <t>951 0111 0700500 000 000</t>
  </si>
  <si>
    <t>951 0111 0700500 800 000</t>
  </si>
  <si>
    <t>951 0111 0700500 870 000</t>
  </si>
  <si>
    <t>951 0111 0700500 870 200</t>
  </si>
  <si>
    <t>951 0111 0700500 870 290</t>
  </si>
  <si>
    <t>951 0111 0000000 000 000</t>
  </si>
  <si>
    <t>951 0309 7951500 244 340</t>
  </si>
  <si>
    <t>Водное хозяйство</t>
  </si>
  <si>
    <t>951 0406 0000000 000 000</t>
  </si>
  <si>
    <t>951 0406 5220000 000 000</t>
  </si>
  <si>
    <t>Областная долгосрочная целевая программа «Охрана окружающей среды и рациональное природопользование в Ростовской области на 2011-2015 годы»</t>
  </si>
  <si>
    <t>951 0406 5221400 000 000</t>
  </si>
  <si>
    <t>Подпрограмма «Охрана и рациональное использование водных объектов или их частей, расположенных на территории Ростовской области, на 2011-2015 годы"</t>
  </si>
  <si>
    <t>951 0406 5221403 000 000</t>
  </si>
  <si>
    <t>951 0406 5221403 200 000</t>
  </si>
  <si>
    <t>951 0406 5221403 240 000</t>
  </si>
  <si>
    <t>951 0406 5221403 244 000</t>
  </si>
  <si>
    <t>951 0406 5221403 244 200</t>
  </si>
  <si>
    <t>951 0406 5221403 244 220</t>
  </si>
  <si>
    <t>952 0503 7951200 244 340</t>
  </si>
  <si>
    <t>Муниципальная долгосрочная целевая программа ««Повышение безопасности дорожного движения на территории Ковалевского сельского поселения на 2011-2015 годы»</t>
  </si>
  <si>
    <t>Другие общегосударственные вопросы</t>
  </si>
  <si>
    <t>951 0113 0920300 000 000</t>
  </si>
  <si>
    <t>951 0113 0920300 800 000</t>
  </si>
  <si>
    <t>951 0113 0920000 000 000</t>
  </si>
  <si>
    <t>951 0113 0920300 850 000</t>
  </si>
  <si>
    <t>951 0113 0920300 852 200</t>
  </si>
  <si>
    <t>951 0113 0920300 852 290</t>
  </si>
  <si>
    <t>000 1 16 90050 10 0000 140</t>
  </si>
  <si>
    <t>ШТРАФЫ, САНКЦИИ, ВОЗМЕЩЕНИЕ УЩЕРБА</t>
  </si>
  <si>
    <t>000 1 16 00000 00 0000 000</t>
  </si>
  <si>
    <t>000 1 16 90000 00 0000 140</t>
  </si>
  <si>
    <t>Наименование публ.-прав.образования       Муниципальное образование Ковалевское сельское поселение</t>
  </si>
  <si>
    <t>951 0503 7951302 244 226</t>
  </si>
  <si>
    <t>951 0104 0020400 831 000</t>
  </si>
  <si>
    <t>951 0104 0020400 831 200</t>
  </si>
  <si>
    <t>951 0104 0020400 831 290</t>
  </si>
  <si>
    <t>951 0104 0700400 200 000</t>
  </si>
  <si>
    <t>Закупка товаров, работ, услуг в сфере информационно- коммуникационных технологий</t>
  </si>
  <si>
    <t>951 0104 0700400 000 000</t>
  </si>
  <si>
    <t>951 0104 0700400 240 000</t>
  </si>
  <si>
    <t>951 0104 0700400 242 000</t>
  </si>
  <si>
    <t>951 0104 0700400 244 000</t>
  </si>
  <si>
    <t>951 0104 0700400 242 226</t>
  </si>
  <si>
    <t>951 0104 0700400 242 300</t>
  </si>
  <si>
    <t>951 0104 0700400 242 220</t>
  </si>
  <si>
    <t>951 0104 0700400 242 310</t>
  </si>
  <si>
    <t>951 0104 0700400 242 340</t>
  </si>
  <si>
    <t>951 0104 0700400 244 300</t>
  </si>
  <si>
    <t>951 0104 0700400 244 310</t>
  </si>
  <si>
    <t>Долгосрочная целевая программа «Сохранение и развитие культуры и искусства Ковалевского сельского поселни на 2010-2015 годы"</t>
  </si>
  <si>
    <t>Муниципальная долгосрочная целевая программа "Развитие физкультуры и спорта в Ковалевском сельском поселении на 2011 - 2015 годы"</t>
  </si>
  <si>
    <t>Муниципальная долгосрочная целевая программа "Комплексное благоустройство территории, развитие коммунальной инфраструктуры и дорожного хозяйства Ковалевского сельского поселения на 2012 - 2015 годы"</t>
  </si>
  <si>
    <t>Муниципальная долгосрочная целевая программа "Пожарная безопасность и защита населения и территорий Ковалевского сельского поселения от чрезвычайных ситуаций на 2011-2015 годы</t>
  </si>
  <si>
    <t>Руководитель</t>
  </si>
  <si>
    <t>П.А. Ковалев</t>
  </si>
  <si>
    <t>951 0801 7951102 612 241</t>
  </si>
  <si>
    <t>951 0801 7951101 612 241</t>
  </si>
  <si>
    <t>951 0101 0020400 244 310</t>
  </si>
  <si>
    <t>С.А. Конюхова</t>
  </si>
  <si>
    <t xml:space="preserve">    Работы, услуги по содержанию имущества</t>
  </si>
  <si>
    <t>951 0102 0020300 800 000</t>
  </si>
  <si>
    <t>951 0102 0020300 831 000</t>
  </si>
  <si>
    <t>951 0102 0020300 831 200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</si>
  <si>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</si>
  <si>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951 0502 7951303 243 225</t>
  </si>
  <si>
    <t>951 0102 0020300 831 263</t>
  </si>
  <si>
    <t xml:space="preserve">Пенсии, пособия, выплачиваемые организациями сектора государственного управления
</t>
  </si>
  <si>
    <t>951 0104 0020400 243 000</t>
  </si>
  <si>
    <t>951 0104 0020400 243 200</t>
  </si>
  <si>
    <t>951 0104 0020400 243 225</t>
  </si>
  <si>
    <t>Закупка товаров,работ,услуг в целях капитального ремонта  государственного имущества</t>
  </si>
  <si>
    <t>951 0502 7951303 243 000</t>
  </si>
  <si>
    <t>951 0502 7951303 243 200</t>
  </si>
  <si>
    <t>000 1 16 51040 02 0000 140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</si>
  <si>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</si>
  <si>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</si>
  <si>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</si>
  <si>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000 1 08 00000 00 0000 000</t>
  </si>
  <si>
    <t>000 1 08 04020 01 0000 110</t>
  </si>
  <si>
    <t>000 1 08 04000 01 0000 110</t>
  </si>
  <si>
    <t xml:space="preserve">Определение перечня должностных лиц
,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t>
  </si>
  <si>
    <t>Уменьшение прочих остатков средств бюджетов, всего</t>
  </si>
  <si>
    <t>Уменьшение остатков средств бюджетов</t>
  </si>
  <si>
    <t xml:space="preserve">Уменьшение прочих остатков денежных средств бюджетов </t>
  </si>
  <si>
    <t>Увеличение прочих остатков денежных средств бюджетов поселений</t>
  </si>
  <si>
    <t>Увеличение прочих остатков денежных средств бюджетов</t>
  </si>
  <si>
    <t>Увеличение прочих остатков средств бюджетов</t>
  </si>
  <si>
    <t>Увеличение остатков средств бюджетов</t>
  </si>
  <si>
    <t>Уменьшение прочих остатков денежных средств бюджетов поселений</t>
  </si>
  <si>
    <t>Изменение остатков средств на счетах по учету средств бюджета</t>
  </si>
  <si>
    <t>951 1102 7950900 244 300</t>
  </si>
  <si>
    <t xml:space="preserve"> Дата</t>
  </si>
  <si>
    <t xml:space="preserve"> Глава  по БК</t>
  </si>
  <si>
    <t>Земельный налог (по обязательствам, возникшим до 1 января 2006 года), мобилизуемый на территориях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</si>
  <si>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</si>
  <si>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</si>
  <si>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</si>
  <si>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</si>
  <si>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</si>
  <si>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</si>
  <si>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</si>
  <si>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</si>
  <si>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поселений</t>
  </si>
  <si>
    <t>Доходы от продажи  земельных участков, государственная собственность на которые не разграничена</t>
  </si>
  <si>
    <t>951 0801 7951102 612 240</t>
  </si>
  <si>
    <t>951 0801 7951102 612 200</t>
  </si>
  <si>
    <t>951 0801 7951102 612 000</t>
  </si>
  <si>
    <t>951 0801 7951101 612 240</t>
  </si>
  <si>
    <t>951 0801 7951101 612 200</t>
  </si>
  <si>
    <t>951 0801 7951101 612 000</t>
  </si>
  <si>
    <t>951 0502 7951303 244 220</t>
  </si>
  <si>
    <t>951 0502 7951303 243 220</t>
  </si>
  <si>
    <t>951 0104 0020400 243 220</t>
  </si>
  <si>
    <t xml:space="preserve">Исполнение судебных актов </t>
  </si>
  <si>
    <t>951 0104 0020400 830 000</t>
  </si>
  <si>
    <t>Исполнение судебных актов</t>
  </si>
  <si>
    <t>Доходы от сдачи в аренду имущества,составляющего казну поселений (за исключением земельных участков)</t>
  </si>
  <si>
    <t>000 1 11 05075 10 0000 120</t>
  </si>
  <si>
    <t>000 1 11 05013 10 0000 120</t>
  </si>
  <si>
    <t>951 0406 5221403 244 226</t>
  </si>
  <si>
    <t>января</t>
  </si>
  <si>
    <t>01.01.2014</t>
  </si>
  <si>
    <t>14</t>
  </si>
  <si>
    <t>951 0102 0020300 831 260</t>
  </si>
  <si>
    <t>951 0104 0020400 121 200</t>
  </si>
  <si>
    <t>951 0104 0020400 122 200</t>
  </si>
  <si>
    <t>951 0104 0020400 242 310</t>
  </si>
  <si>
    <t xml:space="preserve">951 0409 7950000 000 000 </t>
  </si>
  <si>
    <t>951 0801 5220000 000 000</t>
  </si>
  <si>
    <t>951 0801 5220900 600 000</t>
  </si>
  <si>
    <t>951 0801 5220900 610 000</t>
  </si>
  <si>
    <t>Социальное обеспечение</t>
  </si>
  <si>
    <t>07</t>
  </si>
  <si>
    <t>февраля</t>
  </si>
  <si>
    <t>951 0102 0020300 830 000</t>
  </si>
  <si>
    <t>951 0502 7951303 000 000</t>
  </si>
  <si>
    <t>Субсидии бюджетным учреждениям на финансовое обеспечение государственного (муниципального) задания на оказание государственных (мниипальных) услуг (выполнение работ)</t>
  </si>
  <si>
    <t xml:space="preserve">Областная  долгосрочная целевая программа «Развитие транспортной инфракструктуры в Ростовской области  на 2010 – 2014 годы"                                        </t>
  </si>
  <si>
    <t>Субсидии бюджетным учреждениям на финансовое обеспечение государственного (муниципального) задания на оказание государственных (муниипальных) услуг (выполнение работ)</t>
  </si>
  <si>
    <t>Доходы от сдачи в аренду имущества ,составляющего государственную (муниципальную)казну ( за ислючением земельныхучастков)</t>
  </si>
  <si>
    <t>000 1 11 05070 00 0000 120</t>
  </si>
</sst>
</file>

<file path=xl/styles.xml><?xml version="1.0" encoding="utf-8"?>
<styleSheet xmlns="http://schemas.openxmlformats.org/spreadsheetml/2006/main">
  <numFmts count="2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р_._-;\-* #,##0.00_р_._-;_-* \-??_р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0">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sz val="7"/>
      <name val="Arial"/>
      <family val="2"/>
    </font>
    <font>
      <b/>
      <sz val="11"/>
      <name val="Arial"/>
      <family val="2"/>
    </font>
    <font>
      <sz val="8"/>
      <name val="Arial"/>
      <family val="2"/>
    </font>
    <font>
      <sz val="11"/>
      <name val="Arial"/>
      <family val="2"/>
    </font>
    <font>
      <sz val="6"/>
      <name val="Arial Cyr"/>
      <family val="2"/>
    </font>
    <font>
      <sz val="8"/>
      <name val="Arial Cyr"/>
      <family val="2"/>
    </font>
    <font>
      <b/>
      <sz val="12"/>
      <name val="Times New Roman"/>
      <family val="1"/>
    </font>
    <font>
      <sz val="8"/>
      <name val="Times New Roman"/>
      <family val="1"/>
    </font>
    <font>
      <sz val="12"/>
      <name val="Times New Roman"/>
      <family val="1"/>
    </font>
    <font>
      <sz val="9"/>
      <name val="Times New Roman"/>
      <family val="1"/>
    </font>
    <font>
      <sz val="9"/>
      <color indexed="8"/>
      <name val="Times New Roman"/>
      <family val="1"/>
    </font>
    <font>
      <sz val="8"/>
      <color indexed="8"/>
      <name val="Times New Roman"/>
      <family val="1"/>
    </font>
    <font>
      <sz val="6"/>
      <name val="Arial"/>
      <family val="2"/>
    </font>
    <font>
      <b/>
      <sz val="9"/>
      <name val="Times New Roman"/>
      <family val="1"/>
    </font>
    <font>
      <b/>
      <sz val="9"/>
      <color indexed="8"/>
      <name val="Times New Roman"/>
      <family val="1"/>
    </font>
    <font>
      <b/>
      <sz val="8"/>
      <name val="Times New Roman"/>
      <family val="1"/>
    </font>
    <font>
      <b/>
      <sz val="8"/>
      <color indexed="8"/>
      <name val="Times New Roman"/>
      <family val="1"/>
    </font>
    <font>
      <sz val="10"/>
      <color indexed="8"/>
      <name val="Times New Roman"/>
      <family val="1"/>
    </font>
    <font>
      <u val="single"/>
      <sz val="9"/>
      <color indexed="12"/>
      <name val="Arial Cyr"/>
      <family val="2"/>
    </font>
    <font>
      <u val="single"/>
      <sz val="9"/>
      <color indexed="36"/>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style="thin">
        <color indexed="8"/>
      </top>
      <bottom style="mediu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color indexed="63"/>
      </bottom>
    </border>
    <border>
      <left style="medium"/>
      <right style="thin">
        <color indexed="8"/>
      </right>
      <top style="thin">
        <color indexed="8"/>
      </top>
      <bottom style="medium"/>
    </border>
    <border>
      <left>
        <color indexed="63"/>
      </left>
      <right>
        <color indexed="63"/>
      </right>
      <top>
        <color indexed="63"/>
      </top>
      <bottom style="thin"/>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style="thin">
        <color indexed="8"/>
      </top>
      <bottom style="thin">
        <color indexed="8"/>
      </bottom>
    </border>
    <border>
      <left style="medium"/>
      <right style="medium"/>
      <top>
        <color indexed="63"/>
      </top>
      <bottom style="medium"/>
    </border>
    <border>
      <left style="thin">
        <color indexed="8"/>
      </left>
      <right style="medium"/>
      <top style="thin">
        <color indexed="8"/>
      </top>
      <bottom style="thin">
        <color indexed="8"/>
      </bottom>
    </border>
    <border>
      <left>
        <color indexed="63"/>
      </left>
      <right style="medium"/>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border>
    <border>
      <left style="thin">
        <color indexed="8"/>
      </left>
      <right style="medium"/>
      <top style="medium"/>
      <bottom style="thin">
        <color indexed="8"/>
      </bottom>
    </border>
    <border>
      <left style="thin">
        <color indexed="8"/>
      </left>
      <right style="medium"/>
      <top style="thin">
        <color indexed="8"/>
      </top>
      <bottom>
        <color indexed="63"/>
      </bottom>
    </border>
    <border>
      <left style="medium"/>
      <right>
        <color indexed="63"/>
      </right>
      <top style="thin">
        <color indexed="8"/>
      </top>
      <bottom>
        <color indexed="63"/>
      </bottom>
    </border>
    <border>
      <left style="medium"/>
      <right>
        <color indexed="63"/>
      </right>
      <top>
        <color indexed="63"/>
      </top>
      <bottom style="thin">
        <color indexed="8"/>
      </bottom>
    </border>
    <border>
      <left style="medium"/>
      <right>
        <color indexed="63"/>
      </right>
      <top>
        <color indexed="63"/>
      </top>
      <bottom>
        <color indexed="63"/>
      </bottom>
    </border>
    <border>
      <left style="medium"/>
      <right>
        <color indexed="63"/>
      </right>
      <top style="thin">
        <color indexed="8"/>
      </top>
      <bottom style="thin">
        <color indexed="8"/>
      </bottom>
    </border>
    <border>
      <left style="medium"/>
      <right style="thin"/>
      <top style="thin"/>
      <bottom style="thin"/>
    </border>
    <border>
      <left style="medium"/>
      <right>
        <color indexed="63"/>
      </right>
      <top style="thin"/>
      <bottom style="thin"/>
    </border>
    <border>
      <left style="medium"/>
      <right style="medium"/>
      <top>
        <color indexed="63"/>
      </top>
      <bottom style="thin">
        <color indexed="8"/>
      </bottom>
    </border>
    <border>
      <left style="medium"/>
      <right style="medium"/>
      <top>
        <color indexed="63"/>
      </top>
      <bottom>
        <color indexed="63"/>
      </bottom>
    </border>
    <border>
      <left style="medium"/>
      <right style="medium"/>
      <top style="thin">
        <color indexed="8"/>
      </top>
      <bottom style="thin"/>
    </border>
    <border>
      <left style="medium"/>
      <right>
        <color indexed="63"/>
      </right>
      <top style="thin">
        <color indexed="8"/>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medium"/>
      <bottom style="thin">
        <color indexed="8"/>
      </bottom>
    </border>
    <border>
      <left style="thin">
        <color indexed="8"/>
      </left>
      <right style="thin"/>
      <top style="medium"/>
      <bottom style="thin">
        <color indexed="8"/>
      </bottom>
    </border>
    <border>
      <left style="thin"/>
      <right style="thin"/>
      <top style="thin"/>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thin">
        <color indexed="8"/>
      </left>
      <right style="thin"/>
      <top style="thin">
        <color indexed="8"/>
      </top>
      <bottom style="medium"/>
    </border>
    <border>
      <left>
        <color indexed="63"/>
      </left>
      <right style="thin"/>
      <top style="thin">
        <color indexed="8"/>
      </top>
      <bottom style="thin">
        <color indexed="8"/>
      </bottom>
    </border>
    <border>
      <left style="thin"/>
      <right style="thin">
        <color indexed="8"/>
      </right>
      <top style="thin">
        <color indexed="8"/>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38"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39"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2"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284">
    <xf numFmtId="0" fontId="0" fillId="0" borderId="0" xfId="0" applyAlignment="1">
      <alignment/>
    </xf>
    <xf numFmtId="0" fontId="19" fillId="0" borderId="0" xfId="0" applyFont="1" applyAlignment="1">
      <alignment/>
    </xf>
    <xf numFmtId="0" fontId="20" fillId="0" borderId="0" xfId="0" applyFont="1" applyAlignment="1">
      <alignment/>
    </xf>
    <xf numFmtId="0" fontId="20" fillId="0" borderId="0" xfId="0" applyFont="1" applyAlignment="1">
      <alignment horizontal="right"/>
    </xf>
    <xf numFmtId="0" fontId="22" fillId="0" borderId="0" xfId="0" applyFont="1" applyBorder="1" applyAlignment="1">
      <alignment horizontal="center" vertical="center"/>
    </xf>
    <xf numFmtId="0" fontId="22" fillId="0" borderId="0" xfId="0" applyFont="1" applyBorder="1" applyAlignment="1">
      <alignment/>
    </xf>
    <xf numFmtId="0" fontId="22" fillId="0" borderId="0" xfId="0" applyFont="1" applyAlignment="1">
      <alignment/>
    </xf>
    <xf numFmtId="0" fontId="22" fillId="0" borderId="0" xfId="0" applyFont="1" applyAlignment="1">
      <alignment horizontal="right"/>
    </xf>
    <xf numFmtId="49" fontId="22" fillId="0" borderId="0" xfId="0" applyNumberFormat="1"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xf>
    <xf numFmtId="0" fontId="22" fillId="0" borderId="0" xfId="0" applyFont="1" applyBorder="1" applyAlignment="1">
      <alignment horizontal="center" vertical="center" wrapText="1"/>
    </xf>
    <xf numFmtId="0" fontId="22" fillId="0" borderId="0" xfId="0" applyFont="1" applyBorder="1" applyAlignment="1">
      <alignment horizontal="center" vertical="top"/>
    </xf>
    <xf numFmtId="0" fontId="19" fillId="0" borderId="0" xfId="0" applyFont="1" applyAlignment="1">
      <alignment vertical="top"/>
    </xf>
    <xf numFmtId="2" fontId="22" fillId="0" borderId="0" xfId="0" applyNumberFormat="1" applyFont="1" applyBorder="1" applyAlignment="1">
      <alignment horizontal="center"/>
    </xf>
    <xf numFmtId="4" fontId="19" fillId="0" borderId="10" xfId="0" applyNumberFormat="1" applyFont="1" applyBorder="1" applyAlignment="1">
      <alignment horizontal="center"/>
    </xf>
    <xf numFmtId="0" fontId="19" fillId="0" borderId="0" xfId="0" applyFont="1" applyAlignment="1">
      <alignment horizontal="left"/>
    </xf>
    <xf numFmtId="0" fontId="0" fillId="0" borderId="0" xfId="0"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26" fillId="0" borderId="0" xfId="0" applyFont="1" applyFill="1" applyAlignment="1">
      <alignment horizontal="center"/>
    </xf>
    <xf numFmtId="0" fontId="0" fillId="0" borderId="0" xfId="0" applyFont="1" applyFill="1" applyAlignment="1">
      <alignment horizontal="center"/>
    </xf>
    <xf numFmtId="0" fontId="0" fillId="0" borderId="0" xfId="0" applyFill="1" applyAlignment="1">
      <alignment/>
    </xf>
    <xf numFmtId="0" fontId="28" fillId="0" borderId="0" xfId="0" applyFont="1" applyFill="1" applyAlignment="1">
      <alignment/>
    </xf>
    <xf numFmtId="0" fontId="27" fillId="0" borderId="11" xfId="0" applyFont="1" applyFill="1" applyBorder="1" applyAlignment="1">
      <alignment horizontal="center" vertical="center" wrapText="1"/>
    </xf>
    <xf numFmtId="0" fontId="27" fillId="0" borderId="11" xfId="0" applyFont="1" applyFill="1" applyBorder="1" applyAlignment="1">
      <alignment horizontal="center" vertical="center"/>
    </xf>
    <xf numFmtId="0" fontId="25" fillId="0" borderId="0" xfId="0" applyFont="1" applyFill="1" applyAlignment="1">
      <alignment/>
    </xf>
    <xf numFmtId="4" fontId="25" fillId="0" borderId="0" xfId="0" applyNumberFormat="1" applyFont="1" applyFill="1" applyAlignment="1">
      <alignment/>
    </xf>
    <xf numFmtId="0" fontId="0" fillId="0" borderId="0" xfId="0" applyFill="1" applyAlignment="1">
      <alignment wrapText="1"/>
    </xf>
    <xf numFmtId="0" fontId="25" fillId="0" borderId="0" xfId="0" applyFont="1" applyFill="1" applyAlignment="1">
      <alignment horizontal="center"/>
    </xf>
    <xf numFmtId="1" fontId="25" fillId="0" borderId="0" xfId="0" applyNumberFormat="1" applyFont="1" applyFill="1" applyAlignment="1">
      <alignment horizontal="center"/>
    </xf>
    <xf numFmtId="0" fontId="25" fillId="0" borderId="0" xfId="0" applyFont="1" applyAlignment="1">
      <alignment/>
    </xf>
    <xf numFmtId="0" fontId="0" fillId="0" borderId="0" xfId="0" applyFill="1" applyAlignment="1">
      <alignment horizontal="center"/>
    </xf>
    <xf numFmtId="1" fontId="0" fillId="0" borderId="0" xfId="0" applyNumberFormat="1" applyFill="1" applyAlignment="1">
      <alignment horizontal="center"/>
    </xf>
    <xf numFmtId="0" fontId="19" fillId="0" borderId="0" xfId="0" applyFont="1" applyBorder="1" applyAlignment="1">
      <alignment/>
    </xf>
    <xf numFmtId="0" fontId="32" fillId="0" borderId="0" xfId="0" applyFont="1" applyAlignment="1">
      <alignment horizontal="center" vertical="top"/>
    </xf>
    <xf numFmtId="0" fontId="32" fillId="0" borderId="0" xfId="0" applyFont="1" applyAlignment="1">
      <alignment/>
    </xf>
    <xf numFmtId="0" fontId="22" fillId="0" borderId="0" xfId="0" applyFont="1" applyAlignment="1">
      <alignment horizontal="center" vertical="top"/>
    </xf>
    <xf numFmtId="0" fontId="22" fillId="0" borderId="0" xfId="0" applyFont="1" applyAlignment="1">
      <alignment vertical="top"/>
    </xf>
    <xf numFmtId="0" fontId="27" fillId="0" borderId="12" xfId="0" applyFont="1" applyFill="1" applyBorder="1" applyAlignment="1">
      <alignment horizontal="center"/>
    </xf>
    <xf numFmtId="0" fontId="27" fillId="0" borderId="13" xfId="0" applyFont="1" applyFill="1" applyBorder="1" applyAlignment="1">
      <alignment horizontal="center"/>
    </xf>
    <xf numFmtId="0" fontId="31" fillId="0" borderId="13" xfId="0" applyFont="1" applyFill="1" applyBorder="1" applyAlignment="1">
      <alignment horizontal="center"/>
    </xf>
    <xf numFmtId="0" fontId="31" fillId="0" borderId="14" xfId="0" applyFont="1" applyFill="1" applyBorder="1" applyAlignment="1">
      <alignment horizontal="center"/>
    </xf>
    <xf numFmtId="0" fontId="31" fillId="0" borderId="15" xfId="0" applyFont="1" applyFill="1" applyBorder="1" applyAlignment="1">
      <alignment horizontal="center"/>
    </xf>
    <xf numFmtId="0" fontId="0" fillId="0" borderId="16" xfId="0" applyFont="1" applyFill="1" applyBorder="1" applyAlignment="1">
      <alignment horizontal="center"/>
    </xf>
    <xf numFmtId="49" fontId="27" fillId="0" borderId="17" xfId="0" applyNumberFormat="1" applyFont="1" applyFill="1" applyBorder="1" applyAlignment="1">
      <alignment horizontal="center"/>
    </xf>
    <xf numFmtId="49" fontId="27" fillId="0" borderId="18" xfId="0" applyNumberFormat="1" applyFont="1" applyFill="1" applyBorder="1" applyAlignment="1">
      <alignment horizontal="center"/>
    </xf>
    <xf numFmtId="49" fontId="31" fillId="0" borderId="17" xfId="0" applyNumberFormat="1" applyFont="1" applyFill="1" applyBorder="1" applyAlignment="1">
      <alignment horizontal="center"/>
    </xf>
    <xf numFmtId="49" fontId="31" fillId="0" borderId="19" xfId="0" applyNumberFormat="1" applyFont="1" applyFill="1" applyBorder="1" applyAlignment="1">
      <alignment horizontal="center"/>
    </xf>
    <xf numFmtId="49" fontId="31" fillId="0" borderId="20" xfId="0" applyNumberFormat="1" applyFont="1" applyFill="1" applyBorder="1" applyAlignment="1">
      <alignment horizontal="center"/>
    </xf>
    <xf numFmtId="0" fontId="36" fillId="0" borderId="13" xfId="0" applyFont="1" applyFill="1" applyBorder="1" applyAlignment="1">
      <alignment horizontal="center"/>
    </xf>
    <xf numFmtId="49" fontId="36" fillId="0" borderId="17" xfId="0" applyNumberFormat="1" applyFont="1" applyFill="1" applyBorder="1" applyAlignment="1">
      <alignment horizontal="center"/>
    </xf>
    <xf numFmtId="0" fontId="19" fillId="0" borderId="0" xfId="0" applyFont="1" applyAlignment="1">
      <alignment vertical="center"/>
    </xf>
    <xf numFmtId="0" fontId="19" fillId="0" borderId="0" xfId="0" applyFont="1" applyAlignment="1">
      <alignment/>
    </xf>
    <xf numFmtId="0" fontId="22" fillId="0" borderId="21" xfId="0" applyFont="1" applyBorder="1" applyAlignment="1">
      <alignment/>
    </xf>
    <xf numFmtId="4" fontId="19" fillId="0" borderId="10" xfId="0" applyNumberFormat="1" applyFont="1" applyFill="1" applyBorder="1" applyAlignment="1">
      <alignment horizontal="center"/>
    </xf>
    <xf numFmtId="4" fontId="19" fillId="0" borderId="10" xfId="0" applyNumberFormat="1" applyFont="1" applyFill="1" applyBorder="1" applyAlignment="1">
      <alignment/>
    </xf>
    <xf numFmtId="4" fontId="19" fillId="0" borderId="22" xfId="0" applyNumberFormat="1" applyFont="1" applyBorder="1" applyAlignment="1">
      <alignment horizontal="center"/>
    </xf>
    <xf numFmtId="4" fontId="19" fillId="0" borderId="23" xfId="0" applyNumberFormat="1" applyFont="1" applyFill="1" applyBorder="1" applyAlignment="1">
      <alignment horizontal="center"/>
    </xf>
    <xf numFmtId="0" fontId="31" fillId="0" borderId="24" xfId="0" applyFont="1" applyFill="1" applyBorder="1" applyAlignment="1">
      <alignment horizontal="center"/>
    </xf>
    <xf numFmtId="0" fontId="27" fillId="0" borderId="24" xfId="0" applyFont="1" applyFill="1" applyBorder="1" applyAlignment="1">
      <alignment horizontal="center"/>
    </xf>
    <xf numFmtId="0" fontId="30" fillId="0" borderId="25" xfId="0" applyFont="1" applyBorder="1" applyAlignment="1">
      <alignment wrapText="1"/>
    </xf>
    <xf numFmtId="49" fontId="19" fillId="0" borderId="10" xfId="0" applyNumberFormat="1" applyFont="1" applyBorder="1" applyAlignment="1">
      <alignment horizontal="center"/>
    </xf>
    <xf numFmtId="171" fontId="31" fillId="0" borderId="26" xfId="0" applyNumberFormat="1" applyFont="1" applyFill="1" applyBorder="1" applyAlignment="1">
      <alignment horizontal="center"/>
    </xf>
    <xf numFmtId="171" fontId="35" fillId="0" borderId="27" xfId="0" applyNumberFormat="1" applyFont="1" applyFill="1" applyBorder="1" applyAlignment="1">
      <alignment horizontal="center"/>
    </xf>
    <xf numFmtId="171" fontId="35" fillId="0" borderId="28" xfId="0" applyNumberFormat="1" applyFont="1" applyFill="1" applyBorder="1" applyAlignment="1">
      <alignment horizontal="center"/>
    </xf>
    <xf numFmtId="171" fontId="27" fillId="0" borderId="10" xfId="0" applyNumberFormat="1" applyFont="1" applyFill="1" applyBorder="1" applyAlignment="1">
      <alignment horizontal="center"/>
    </xf>
    <xf numFmtId="171" fontId="35" fillId="0" borderId="29" xfId="0" applyNumberFormat="1" applyFont="1" applyFill="1" applyBorder="1" applyAlignment="1">
      <alignment horizontal="center"/>
    </xf>
    <xf numFmtId="171" fontId="35" fillId="0" borderId="26" xfId="0" applyNumberFormat="1" applyFont="1" applyFill="1" applyBorder="1" applyAlignment="1">
      <alignment horizontal="center"/>
    </xf>
    <xf numFmtId="171" fontId="35" fillId="0" borderId="10" xfId="0" applyNumberFormat="1" applyFont="1" applyFill="1" applyBorder="1" applyAlignment="1">
      <alignment horizontal="center"/>
    </xf>
    <xf numFmtId="171" fontId="27" fillId="0" borderId="26" xfId="0" applyNumberFormat="1" applyFont="1" applyFill="1" applyBorder="1" applyAlignment="1">
      <alignment horizontal="center"/>
    </xf>
    <xf numFmtId="171" fontId="31" fillId="0" borderId="10" xfId="0" applyNumberFormat="1" applyFont="1" applyFill="1" applyBorder="1" applyAlignment="1">
      <alignment horizontal="center"/>
    </xf>
    <xf numFmtId="171" fontId="31" fillId="24" borderId="10" xfId="0" applyNumberFormat="1" applyFont="1" applyFill="1" applyBorder="1" applyAlignment="1">
      <alignment horizontal="center"/>
    </xf>
    <xf numFmtId="171" fontId="36" fillId="0" borderId="10" xfId="0" applyNumberFormat="1" applyFont="1" applyFill="1" applyBorder="1" applyAlignment="1">
      <alignment horizontal="center"/>
    </xf>
    <xf numFmtId="171" fontId="36" fillId="0" borderId="26" xfId="0" applyNumberFormat="1" applyFont="1" applyFill="1" applyBorder="1" applyAlignment="1">
      <alignment horizontal="center"/>
    </xf>
    <xf numFmtId="171" fontId="36" fillId="0" borderId="11" xfId="0" applyNumberFormat="1" applyFont="1" applyFill="1" applyBorder="1" applyAlignment="1">
      <alignment horizontal="center"/>
    </xf>
    <xf numFmtId="171" fontId="27" fillId="0" borderId="10" xfId="60" applyNumberFormat="1" applyFont="1" applyFill="1" applyBorder="1" applyAlignment="1" applyProtection="1">
      <alignment horizontal="center"/>
      <protection/>
    </xf>
    <xf numFmtId="171" fontId="22" fillId="0" borderId="10" xfId="60" applyNumberFormat="1" applyFont="1" applyFill="1" applyBorder="1" applyAlignment="1" applyProtection="1">
      <alignment horizontal="center"/>
      <protection/>
    </xf>
    <xf numFmtId="171" fontId="31" fillId="0" borderId="30" xfId="0" applyNumberFormat="1" applyFont="1" applyFill="1" applyBorder="1" applyAlignment="1">
      <alignment horizontal="center"/>
    </xf>
    <xf numFmtId="49" fontId="31" fillId="24" borderId="17" xfId="0" applyNumberFormat="1" applyFont="1" applyFill="1" applyBorder="1" applyAlignment="1">
      <alignment horizontal="center"/>
    </xf>
    <xf numFmtId="49" fontId="27" fillId="24" borderId="17" xfId="0" applyNumberFormat="1" applyFont="1" applyFill="1" applyBorder="1" applyAlignment="1">
      <alignment horizontal="center"/>
    </xf>
    <xf numFmtId="0" fontId="25" fillId="0" borderId="16" xfId="0" applyFont="1" applyFill="1" applyBorder="1" applyAlignment="1">
      <alignment horizontal="center" vertical="center"/>
    </xf>
    <xf numFmtId="0" fontId="27" fillId="0" borderId="28" xfId="0" applyFont="1" applyFill="1" applyBorder="1" applyAlignment="1">
      <alignment horizontal="center" vertical="center" wrapText="1"/>
    </xf>
    <xf numFmtId="0" fontId="27" fillId="0" borderId="28" xfId="0" applyFont="1" applyFill="1" applyBorder="1" applyAlignment="1">
      <alignment horizontal="center" vertical="center"/>
    </xf>
    <xf numFmtId="0" fontId="27" fillId="0" borderId="31" xfId="0" applyFont="1" applyFill="1" applyBorder="1" applyAlignment="1">
      <alignment horizontal="center" vertical="center" wrapText="1"/>
    </xf>
    <xf numFmtId="0" fontId="25" fillId="0" borderId="17" xfId="0" applyFont="1" applyFill="1" applyBorder="1" applyAlignment="1">
      <alignment horizontal="center" vertical="center"/>
    </xf>
    <xf numFmtId="0" fontId="27" fillId="0" borderId="32" xfId="0" applyFont="1" applyFill="1" applyBorder="1" applyAlignment="1">
      <alignment horizontal="center" vertical="center" wrapText="1"/>
    </xf>
    <xf numFmtId="0" fontId="33" fillId="0" borderId="33" xfId="0" applyFont="1" applyFill="1" applyBorder="1" applyAlignment="1">
      <alignment wrapText="1"/>
    </xf>
    <xf numFmtId="0" fontId="29" fillId="0" borderId="33" xfId="0" applyFont="1" applyFill="1" applyBorder="1" applyAlignment="1">
      <alignment wrapText="1"/>
    </xf>
    <xf numFmtId="0" fontId="29" fillId="0" borderId="34" xfId="0" applyFont="1" applyFill="1" applyBorder="1" applyAlignment="1">
      <alignment wrapText="1"/>
    </xf>
    <xf numFmtId="0" fontId="33" fillId="0" borderId="35" xfId="0" applyFont="1" applyFill="1" applyBorder="1" applyAlignment="1">
      <alignment wrapText="1"/>
    </xf>
    <xf numFmtId="0" fontId="33" fillId="0" borderId="36" xfId="0" applyFont="1" applyFill="1" applyBorder="1" applyAlignment="1">
      <alignment wrapText="1"/>
    </xf>
    <xf numFmtId="0" fontId="29" fillId="0" borderId="36" xfId="0" applyFont="1" applyFill="1" applyBorder="1" applyAlignment="1">
      <alignment wrapText="1"/>
    </xf>
    <xf numFmtId="0" fontId="30" fillId="0" borderId="33" xfId="0" applyFont="1" applyFill="1" applyBorder="1" applyAlignment="1">
      <alignment wrapText="1"/>
    </xf>
    <xf numFmtId="0" fontId="30" fillId="0" borderId="37" xfId="0" applyFont="1" applyFill="1" applyBorder="1" applyAlignment="1">
      <alignment wrapText="1"/>
    </xf>
    <xf numFmtId="0" fontId="30" fillId="0" borderId="35" xfId="0" applyFont="1" applyBorder="1" applyAlignment="1">
      <alignment wrapText="1"/>
    </xf>
    <xf numFmtId="0" fontId="30" fillId="0" borderId="36" xfId="0" applyFont="1" applyFill="1" applyBorder="1" applyAlignment="1">
      <alignment wrapText="1"/>
    </xf>
    <xf numFmtId="0" fontId="30" fillId="0" borderId="34" xfId="0" applyFont="1" applyFill="1" applyBorder="1" applyAlignment="1">
      <alignment wrapText="1"/>
    </xf>
    <xf numFmtId="0" fontId="30" fillId="0" borderId="38" xfId="0" applyFont="1" applyBorder="1" applyAlignment="1">
      <alignment wrapText="1"/>
    </xf>
    <xf numFmtId="0" fontId="29" fillId="0" borderId="38" xfId="0" applyFont="1" applyBorder="1" applyAlignment="1">
      <alignment wrapText="1"/>
    </xf>
    <xf numFmtId="0" fontId="34" fillId="0" borderId="36" xfId="0" applyFont="1" applyFill="1" applyBorder="1" applyAlignment="1">
      <alignment wrapText="1"/>
    </xf>
    <xf numFmtId="0" fontId="34" fillId="0" borderId="33" xfId="0" applyFont="1" applyFill="1" applyBorder="1" applyAlignment="1">
      <alignment wrapText="1"/>
    </xf>
    <xf numFmtId="0" fontId="30" fillId="0" borderId="13" xfId="0" applyFont="1" applyFill="1" applyBorder="1" applyAlignment="1">
      <alignment wrapText="1"/>
    </xf>
    <xf numFmtId="0" fontId="29" fillId="0" borderId="13" xfId="0" applyFont="1" applyFill="1" applyBorder="1" applyAlignment="1">
      <alignment wrapText="1"/>
    </xf>
    <xf numFmtId="0" fontId="30" fillId="0" borderId="39" xfId="0" applyFont="1" applyFill="1" applyBorder="1" applyAlignment="1">
      <alignment wrapText="1"/>
    </xf>
    <xf numFmtId="0" fontId="30" fillId="0" borderId="39" xfId="0" applyFont="1" applyFill="1" applyBorder="1" applyAlignment="1">
      <alignment/>
    </xf>
    <xf numFmtId="0" fontId="34" fillId="0" borderId="13" xfId="0" applyFont="1" applyFill="1" applyBorder="1" applyAlignment="1">
      <alignment/>
    </xf>
    <xf numFmtId="0" fontId="37" fillId="0" borderId="40" xfId="0" applyFont="1" applyFill="1" applyBorder="1" applyAlignment="1">
      <alignment/>
    </xf>
    <xf numFmtId="0" fontId="30" fillId="0" borderId="13" xfId="0" applyFont="1" applyFill="1" applyBorder="1" applyAlignment="1">
      <alignment/>
    </xf>
    <xf numFmtId="0" fontId="37" fillId="0" borderId="41" xfId="0" applyFont="1" applyFill="1" applyBorder="1" applyAlignment="1">
      <alignment wrapText="1"/>
    </xf>
    <xf numFmtId="0" fontId="37" fillId="0" borderId="35" xfId="0" applyFont="1" applyFill="1" applyBorder="1" applyAlignment="1">
      <alignment wrapText="1"/>
    </xf>
    <xf numFmtId="0" fontId="34" fillId="0" borderId="36" xfId="0" applyFont="1" applyFill="1" applyBorder="1" applyAlignment="1">
      <alignment/>
    </xf>
    <xf numFmtId="0" fontId="30" fillId="0" borderId="36" xfId="0" applyFont="1" applyFill="1" applyBorder="1" applyAlignment="1">
      <alignment/>
    </xf>
    <xf numFmtId="0" fontId="34" fillId="0" borderId="34" xfId="0" applyFont="1" applyFill="1" applyBorder="1" applyAlignment="1">
      <alignment wrapText="1"/>
    </xf>
    <xf numFmtId="0" fontId="30" fillId="0" borderId="35" xfId="0" applyFont="1" applyFill="1" applyBorder="1" applyAlignment="1">
      <alignment/>
    </xf>
    <xf numFmtId="0" fontId="30" fillId="0" borderId="34" xfId="0" applyFont="1" applyFill="1" applyBorder="1" applyAlignment="1">
      <alignment/>
    </xf>
    <xf numFmtId="0" fontId="30" fillId="0" borderId="36" xfId="0" applyFont="1" applyFill="1" applyBorder="1" applyAlignment="1">
      <alignment horizontal="left" wrapText="1"/>
    </xf>
    <xf numFmtId="0" fontId="30" fillId="0" borderId="37" xfId="0" applyFont="1" applyFill="1" applyBorder="1" applyAlignment="1">
      <alignment/>
    </xf>
    <xf numFmtId="0" fontId="30" fillId="0" borderId="42" xfId="0" applyFont="1" applyFill="1" applyBorder="1" applyAlignment="1">
      <alignment wrapText="1"/>
    </xf>
    <xf numFmtId="171" fontId="31" fillId="0" borderId="15" xfId="0" applyNumberFormat="1" applyFont="1" applyFill="1" applyBorder="1" applyAlignment="1">
      <alignment horizontal="center"/>
    </xf>
    <xf numFmtId="4" fontId="19" fillId="0" borderId="10" xfId="0" applyNumberFormat="1" applyFont="1" applyBorder="1" applyAlignment="1">
      <alignment horizontal="center"/>
    </xf>
    <xf numFmtId="4" fontId="19" fillId="0" borderId="22" xfId="0" applyNumberFormat="1" applyFont="1" applyBorder="1" applyAlignment="1">
      <alignment horizontal="center"/>
    </xf>
    <xf numFmtId="0" fontId="24" fillId="0" borderId="17" xfId="0" applyFont="1" applyBorder="1" applyAlignment="1">
      <alignment wrapText="1"/>
    </xf>
    <xf numFmtId="0" fontId="24" fillId="0" borderId="10" xfId="0" applyFont="1" applyBorder="1" applyAlignment="1">
      <alignment wrapText="1"/>
    </xf>
    <xf numFmtId="0" fontId="24" fillId="0" borderId="43" xfId="0" applyFont="1" applyBorder="1" applyAlignment="1">
      <alignment wrapText="1"/>
    </xf>
    <xf numFmtId="171" fontId="19" fillId="0" borderId="10" xfId="0" applyNumberFormat="1" applyFont="1" applyBorder="1" applyAlignment="1">
      <alignment horizontal="center"/>
    </xf>
    <xf numFmtId="0" fontId="22" fillId="0" borderId="10" xfId="0" applyFont="1" applyBorder="1" applyAlignment="1">
      <alignment horizontal="center" vertical="top"/>
    </xf>
    <xf numFmtId="0" fontId="22" fillId="0" borderId="22" xfId="0" applyFont="1" applyBorder="1" applyAlignment="1">
      <alignment horizontal="center" vertical="top"/>
    </xf>
    <xf numFmtId="4" fontId="19" fillId="0" borderId="44" xfId="0" applyNumberFormat="1" applyFont="1" applyFill="1" applyBorder="1" applyAlignment="1">
      <alignment horizontal="center"/>
    </xf>
    <xf numFmtId="4" fontId="19" fillId="0" borderId="45" xfId="0" applyNumberFormat="1" applyFont="1" applyFill="1" applyBorder="1" applyAlignment="1">
      <alignment horizontal="center"/>
    </xf>
    <xf numFmtId="4" fontId="19" fillId="0" borderId="46" xfId="0" applyNumberFormat="1" applyFont="1" applyFill="1" applyBorder="1" applyAlignment="1">
      <alignment horizontal="center"/>
    </xf>
    <xf numFmtId="4" fontId="19" fillId="0" borderId="47" xfId="0" applyNumberFormat="1" applyFont="1" applyFill="1" applyBorder="1" applyAlignment="1">
      <alignment horizontal="center"/>
    </xf>
    <xf numFmtId="4" fontId="19" fillId="0" borderId="48" xfId="0" applyNumberFormat="1" applyFont="1" applyFill="1" applyBorder="1" applyAlignment="1">
      <alignment horizontal="center"/>
    </xf>
    <xf numFmtId="4" fontId="19" fillId="0" borderId="49" xfId="0" applyNumberFormat="1" applyFont="1" applyFill="1" applyBorder="1" applyAlignment="1">
      <alignment horizontal="center"/>
    </xf>
    <xf numFmtId="49" fontId="22" fillId="0" borderId="17" xfId="0" applyNumberFormat="1" applyFont="1" applyBorder="1" applyAlignment="1">
      <alignment horizontal="center"/>
    </xf>
    <xf numFmtId="49" fontId="22" fillId="0" borderId="10" xfId="0" applyNumberFormat="1" applyFont="1" applyBorder="1" applyAlignment="1">
      <alignment horizontal="center"/>
    </xf>
    <xf numFmtId="49" fontId="22" fillId="0" borderId="17" xfId="0" applyNumberFormat="1" applyFont="1" applyBorder="1" applyAlignment="1">
      <alignment horizontal="center" vertical="center"/>
    </xf>
    <xf numFmtId="49" fontId="22" fillId="0" borderId="10" xfId="0" applyNumberFormat="1" applyFont="1" applyBorder="1" applyAlignment="1">
      <alignment horizontal="center" vertical="center"/>
    </xf>
    <xf numFmtId="4" fontId="19" fillId="0" borderId="10" xfId="0" applyNumberFormat="1" applyFont="1" applyFill="1" applyBorder="1" applyAlignment="1">
      <alignment horizontal="center"/>
    </xf>
    <xf numFmtId="4" fontId="19" fillId="0" borderId="22" xfId="0" applyNumberFormat="1" applyFont="1" applyFill="1" applyBorder="1" applyAlignment="1">
      <alignment horizontal="center"/>
    </xf>
    <xf numFmtId="4" fontId="19" fillId="0" borderId="43" xfId="0" applyNumberFormat="1" applyFont="1" applyBorder="1" applyAlignment="1">
      <alignment horizontal="center"/>
    </xf>
    <xf numFmtId="4" fontId="19" fillId="0" borderId="50" xfId="0" applyNumberFormat="1" applyFont="1" applyBorder="1" applyAlignment="1">
      <alignment horizontal="center"/>
    </xf>
    <xf numFmtId="4" fontId="19" fillId="0" borderId="23" xfId="0" applyNumberFormat="1" applyFont="1" applyBorder="1" applyAlignment="1">
      <alignment horizontal="center"/>
    </xf>
    <xf numFmtId="49" fontId="19" fillId="0" borderId="10" xfId="0" applyNumberFormat="1" applyFont="1" applyBorder="1" applyAlignment="1">
      <alignment horizontal="center" vertical="center"/>
    </xf>
    <xf numFmtId="0" fontId="24" fillId="0" borderId="17" xfId="0" applyFont="1" applyBorder="1" applyAlignment="1">
      <alignment horizontal="left" vertical="center" wrapText="1"/>
    </xf>
    <xf numFmtId="0" fontId="24" fillId="0" borderId="10" xfId="0" applyFont="1" applyBorder="1" applyAlignment="1">
      <alignment horizontal="left" vertical="center" wrapText="1"/>
    </xf>
    <xf numFmtId="0" fontId="24" fillId="0" borderId="43" xfId="0" applyFont="1" applyBorder="1" applyAlignment="1">
      <alignment horizontal="left" vertical="center" wrapText="1"/>
    </xf>
    <xf numFmtId="171" fontId="19" fillId="0" borderId="10" xfId="0" applyNumberFormat="1" applyFont="1" applyFill="1" applyBorder="1" applyAlignment="1">
      <alignment horizontal="center"/>
    </xf>
    <xf numFmtId="0" fontId="24" fillId="24" borderId="17" xfId="0" applyFont="1" applyFill="1" applyBorder="1" applyAlignment="1">
      <alignment vertical="top" wrapText="1"/>
    </xf>
    <xf numFmtId="0" fontId="24" fillId="24" borderId="10" xfId="0" applyFont="1" applyFill="1" applyBorder="1" applyAlignment="1">
      <alignment vertical="top" wrapText="1"/>
    </xf>
    <xf numFmtId="0" fontId="24" fillId="24" borderId="43" xfId="0" applyFont="1" applyFill="1" applyBorder="1" applyAlignment="1">
      <alignment vertical="top" wrapText="1"/>
    </xf>
    <xf numFmtId="49" fontId="19" fillId="0" borderId="10" xfId="0" applyNumberFormat="1" applyFont="1" applyBorder="1" applyAlignment="1">
      <alignment horizontal="center"/>
    </xf>
    <xf numFmtId="0" fontId="22" fillId="0" borderId="17" xfId="0" applyFont="1" applyBorder="1" applyAlignment="1">
      <alignment horizontal="center" vertical="top"/>
    </xf>
    <xf numFmtId="0" fontId="22" fillId="0" borderId="43" xfId="0" applyFont="1" applyBorder="1" applyAlignment="1">
      <alignment horizontal="center" vertical="top"/>
    </xf>
    <xf numFmtId="49" fontId="22" fillId="0" borderId="51" xfId="0" applyNumberFormat="1" applyFont="1" applyBorder="1" applyAlignment="1">
      <alignment horizontal="center" vertical="center"/>
    </xf>
    <xf numFmtId="49" fontId="22" fillId="0" borderId="52" xfId="0" applyNumberFormat="1" applyFont="1" applyBorder="1" applyAlignment="1">
      <alignment horizontal="center" vertical="center"/>
    </xf>
    <xf numFmtId="49" fontId="22" fillId="0" borderId="53" xfId="0" applyNumberFormat="1" applyFont="1" applyBorder="1" applyAlignment="1">
      <alignment horizontal="center" vertical="center"/>
    </xf>
    <xf numFmtId="0" fontId="22" fillId="0" borderId="48" xfId="0" applyFont="1" applyBorder="1" applyAlignment="1">
      <alignment horizontal="center"/>
    </xf>
    <xf numFmtId="0" fontId="22" fillId="0" borderId="28" xfId="0" applyFont="1" applyBorder="1" applyAlignment="1">
      <alignment horizontal="center" vertical="center" wrapText="1"/>
    </xf>
    <xf numFmtId="0" fontId="22" fillId="0" borderId="0" xfId="0" applyFont="1" applyBorder="1" applyAlignment="1">
      <alignment horizontal="center"/>
    </xf>
    <xf numFmtId="0" fontId="22" fillId="0" borderId="0" xfId="0" applyFont="1" applyBorder="1" applyAlignment="1">
      <alignment horizontal="left"/>
    </xf>
    <xf numFmtId="0" fontId="22" fillId="0" borderId="16" xfId="0" applyFont="1" applyBorder="1" applyAlignment="1">
      <alignment horizontal="center" vertical="center" wrapText="1"/>
    </xf>
    <xf numFmtId="0" fontId="22" fillId="0" borderId="54" xfId="0" applyFont="1" applyBorder="1" applyAlignment="1">
      <alignment horizontal="center" vertical="center" wrapText="1"/>
    </xf>
    <xf numFmtId="0" fontId="21" fillId="0" borderId="0" xfId="0" applyFont="1" applyBorder="1" applyAlignment="1">
      <alignment horizontal="center"/>
    </xf>
    <xf numFmtId="0" fontId="22" fillId="0" borderId="10" xfId="0" applyFont="1" applyBorder="1" applyAlignment="1">
      <alignment horizontal="center" vertical="center"/>
    </xf>
    <xf numFmtId="0" fontId="21" fillId="0" borderId="0" xfId="0" applyFont="1" applyBorder="1" applyAlignment="1">
      <alignment horizontal="center" vertical="center"/>
    </xf>
    <xf numFmtId="0" fontId="22" fillId="0" borderId="55" xfId="0" applyFont="1" applyBorder="1" applyAlignment="1">
      <alignment horizontal="center" vertical="center" wrapText="1"/>
    </xf>
    <xf numFmtId="0" fontId="24" fillId="0" borderId="17" xfId="0" applyFont="1" applyBorder="1" applyAlignment="1">
      <alignment vertical="top" wrapText="1"/>
    </xf>
    <xf numFmtId="0" fontId="24" fillId="0" borderId="10" xfId="0" applyFont="1" applyBorder="1" applyAlignment="1">
      <alignment vertical="top" wrapText="1"/>
    </xf>
    <xf numFmtId="0" fontId="24" fillId="0" borderId="43" xfId="0" applyFont="1" applyBorder="1" applyAlignment="1">
      <alignment vertical="top" wrapText="1"/>
    </xf>
    <xf numFmtId="0" fontId="24" fillId="0" borderId="17" xfId="0" applyFont="1" applyFill="1" applyBorder="1" applyAlignment="1">
      <alignment vertical="top" wrapText="1"/>
    </xf>
    <xf numFmtId="0" fontId="24" fillId="0" borderId="10" xfId="0" applyFont="1" applyFill="1" applyBorder="1" applyAlignment="1">
      <alignment vertical="top" wrapText="1"/>
    </xf>
    <xf numFmtId="0" fontId="24" fillId="0" borderId="43" xfId="0" applyFont="1" applyFill="1" applyBorder="1" applyAlignment="1">
      <alignment vertical="top" wrapText="1"/>
    </xf>
    <xf numFmtId="0" fontId="0" fillId="0" borderId="50" xfId="0" applyBorder="1" applyAlignment="1">
      <alignment horizontal="center"/>
    </xf>
    <xf numFmtId="0" fontId="0" fillId="0" borderId="23" xfId="0" applyBorder="1" applyAlignment="1">
      <alignment horizontal="center"/>
    </xf>
    <xf numFmtId="4" fontId="19" fillId="0" borderId="29" xfId="0" applyNumberFormat="1" applyFont="1" applyFill="1" applyBorder="1" applyAlignment="1">
      <alignment horizontal="center"/>
    </xf>
    <xf numFmtId="4" fontId="19" fillId="0" borderId="56" xfId="0" applyNumberFormat="1" applyFont="1" applyFill="1" applyBorder="1" applyAlignment="1">
      <alignment horizontal="center"/>
    </xf>
    <xf numFmtId="0" fontId="24" fillId="0" borderId="17" xfId="0" applyFont="1" applyBorder="1" applyAlignment="1">
      <alignment horizontal="left" vertical="top" wrapText="1"/>
    </xf>
    <xf numFmtId="0" fontId="24" fillId="0" borderId="10" xfId="0" applyFont="1" applyBorder="1" applyAlignment="1">
      <alignment horizontal="left" vertical="top" wrapText="1"/>
    </xf>
    <xf numFmtId="0" fontId="24" fillId="0" borderId="43" xfId="0" applyFont="1" applyBorder="1" applyAlignment="1">
      <alignment horizontal="left" vertical="top" wrapText="1"/>
    </xf>
    <xf numFmtId="49" fontId="19" fillId="0" borderId="43" xfId="0" applyNumberFormat="1" applyFont="1" applyBorder="1" applyAlignment="1">
      <alignment horizontal="center"/>
    </xf>
    <xf numFmtId="49" fontId="19" fillId="0" borderId="50" xfId="0" applyNumberFormat="1" applyFont="1" applyBorder="1" applyAlignment="1">
      <alignment horizontal="center"/>
    </xf>
    <xf numFmtId="49" fontId="19" fillId="0" borderId="23" xfId="0" applyNumberFormat="1" applyFont="1" applyBorder="1" applyAlignment="1">
      <alignment horizontal="center"/>
    </xf>
    <xf numFmtId="0" fontId="24" fillId="0" borderId="20" xfId="0" applyFont="1" applyBorder="1" applyAlignment="1">
      <alignment vertical="top" wrapText="1"/>
    </xf>
    <xf numFmtId="0" fontId="24" fillId="0" borderId="30" xfId="0" applyFont="1" applyBorder="1" applyAlignment="1">
      <alignment vertical="top" wrapText="1"/>
    </xf>
    <xf numFmtId="0" fontId="24" fillId="0" borderId="57" xfId="0" applyFont="1" applyBorder="1" applyAlignment="1">
      <alignment vertical="top" wrapText="1"/>
    </xf>
    <xf numFmtId="49" fontId="22" fillId="0" borderId="20" xfId="0" applyNumberFormat="1" applyFont="1" applyBorder="1" applyAlignment="1">
      <alignment horizontal="center"/>
    </xf>
    <xf numFmtId="49" fontId="22" fillId="0" borderId="30" xfId="0" applyNumberFormat="1" applyFont="1" applyBorder="1" applyAlignment="1">
      <alignment horizontal="center"/>
    </xf>
    <xf numFmtId="49" fontId="19" fillId="0" borderId="57" xfId="0" applyNumberFormat="1" applyFont="1" applyBorder="1" applyAlignment="1">
      <alignment horizontal="center"/>
    </xf>
    <xf numFmtId="49" fontId="19" fillId="0" borderId="58" xfId="0" applyNumberFormat="1" applyFont="1" applyBorder="1" applyAlignment="1">
      <alignment horizontal="center"/>
    </xf>
    <xf numFmtId="49" fontId="19" fillId="0" borderId="59" xfId="0" applyNumberFormat="1" applyFont="1" applyBorder="1" applyAlignment="1">
      <alignment horizontal="center"/>
    </xf>
    <xf numFmtId="4" fontId="19" fillId="0" borderId="30" xfId="0" applyNumberFormat="1" applyFont="1" applyBorder="1" applyAlignment="1">
      <alignment horizontal="center"/>
    </xf>
    <xf numFmtId="4" fontId="19" fillId="0" borderId="60" xfId="0" applyNumberFormat="1" applyFont="1" applyBorder="1" applyAlignment="1">
      <alignment horizontal="center"/>
    </xf>
    <xf numFmtId="49" fontId="19" fillId="0" borderId="44" xfId="0" applyNumberFormat="1" applyFont="1" applyBorder="1" applyAlignment="1">
      <alignment horizontal="center"/>
    </xf>
    <xf numFmtId="49" fontId="19" fillId="0" borderId="45" xfId="0" applyNumberFormat="1" applyFont="1" applyBorder="1" applyAlignment="1">
      <alignment horizontal="center"/>
    </xf>
    <xf numFmtId="49" fontId="19" fillId="0" borderId="46" xfId="0" applyNumberFormat="1" applyFont="1" applyBorder="1" applyAlignment="1">
      <alignment horizontal="center"/>
    </xf>
    <xf numFmtId="49" fontId="19" fillId="0" borderId="47" xfId="0" applyNumberFormat="1" applyFont="1" applyBorder="1" applyAlignment="1">
      <alignment horizontal="center"/>
    </xf>
    <xf numFmtId="49" fontId="19" fillId="0" borderId="48" xfId="0" applyNumberFormat="1" applyFont="1" applyBorder="1" applyAlignment="1">
      <alignment horizontal="center"/>
    </xf>
    <xf numFmtId="49" fontId="19" fillId="0" borderId="49" xfId="0" applyNumberFormat="1" applyFont="1" applyBorder="1" applyAlignment="1">
      <alignment horizontal="center"/>
    </xf>
    <xf numFmtId="49" fontId="19" fillId="0" borderId="11" xfId="0" applyNumberFormat="1" applyFont="1" applyBorder="1" applyAlignment="1">
      <alignment horizontal="center"/>
    </xf>
    <xf numFmtId="49" fontId="19" fillId="0" borderId="29" xfId="0" applyNumberFormat="1" applyFont="1" applyBorder="1" applyAlignment="1">
      <alignment horizontal="center"/>
    </xf>
    <xf numFmtId="49" fontId="19" fillId="0" borderId="61" xfId="0" applyNumberFormat="1" applyFont="1" applyBorder="1" applyAlignment="1">
      <alignment horizontal="center"/>
    </xf>
    <xf numFmtId="0" fontId="0" fillId="0" borderId="10" xfId="0" applyBorder="1" applyAlignment="1">
      <alignment horizontal="left" vertical="top" wrapText="1"/>
    </xf>
    <xf numFmtId="0" fontId="0" fillId="0" borderId="43" xfId="0" applyBorder="1" applyAlignment="1">
      <alignment horizontal="left" vertical="top" wrapText="1"/>
    </xf>
    <xf numFmtId="4" fontId="19" fillId="0" borderId="56" xfId="0" applyNumberFormat="1" applyFont="1" applyBorder="1" applyAlignment="1">
      <alignment horizontal="center"/>
    </xf>
    <xf numFmtId="0" fontId="0" fillId="0" borderId="56" xfId="0" applyBorder="1" applyAlignment="1">
      <alignment horizontal="center"/>
    </xf>
    <xf numFmtId="4" fontId="19" fillId="0" borderId="62" xfId="0" applyNumberFormat="1" applyFont="1" applyFill="1" applyBorder="1" applyAlignment="1">
      <alignment horizontal="center"/>
    </xf>
    <xf numFmtId="4" fontId="19" fillId="0" borderId="11" xfId="0" applyNumberFormat="1" applyFont="1" applyFill="1" applyBorder="1" applyAlignment="1">
      <alignment horizontal="center"/>
    </xf>
    <xf numFmtId="4" fontId="19" fillId="0" borderId="29" xfId="0" applyNumberFormat="1" applyFont="1" applyBorder="1" applyAlignment="1">
      <alignment horizontal="center"/>
    </xf>
    <xf numFmtId="0" fontId="0" fillId="0" borderId="10" xfId="0" applyBorder="1" applyAlignment="1">
      <alignment horizontal="center"/>
    </xf>
    <xf numFmtId="0" fontId="0" fillId="0" borderId="10" xfId="0" applyBorder="1" applyAlignment="1">
      <alignment/>
    </xf>
    <xf numFmtId="0" fontId="24" fillId="0" borderId="36" xfId="0" applyFont="1" applyBorder="1" applyAlignment="1">
      <alignment vertical="top" wrapText="1"/>
    </xf>
    <xf numFmtId="0" fontId="0" fillId="0" borderId="50" xfId="0" applyBorder="1" applyAlignment="1">
      <alignment vertical="top" wrapText="1"/>
    </xf>
    <xf numFmtId="0" fontId="0" fillId="0" borderId="24" xfId="0" applyBorder="1" applyAlignment="1">
      <alignment vertical="top" wrapText="1"/>
    </xf>
    <xf numFmtId="4" fontId="19" fillId="0" borderId="11" xfId="0" applyNumberFormat="1" applyFont="1" applyBorder="1" applyAlignment="1">
      <alignment horizontal="center"/>
    </xf>
    <xf numFmtId="4" fontId="19" fillId="0" borderId="44" xfId="0" applyNumberFormat="1" applyFont="1" applyBorder="1" applyAlignment="1">
      <alignment horizontal="center"/>
    </xf>
    <xf numFmtId="49" fontId="22" fillId="0" borderId="36" xfId="0" applyNumberFormat="1" applyFont="1" applyBorder="1" applyAlignment="1">
      <alignment horizontal="center"/>
    </xf>
    <xf numFmtId="0" fontId="25" fillId="0" borderId="0" xfId="0" applyFont="1" applyBorder="1" applyAlignment="1">
      <alignment horizontal="right"/>
    </xf>
    <xf numFmtId="0" fontId="27" fillId="0" borderId="13" xfId="0" applyFont="1" applyFill="1" applyBorder="1" applyAlignment="1">
      <alignment horizontal="center"/>
    </xf>
    <xf numFmtId="49" fontId="27" fillId="0" borderId="17" xfId="0" applyNumberFormat="1" applyFont="1" applyFill="1" applyBorder="1" applyAlignment="1">
      <alignment horizontal="center"/>
    </xf>
    <xf numFmtId="171" fontId="27" fillId="0" borderId="10" xfId="0" applyNumberFormat="1" applyFont="1" applyFill="1" applyBorder="1" applyAlignment="1">
      <alignment horizontal="center"/>
    </xf>
    <xf numFmtId="171" fontId="27" fillId="0" borderId="24" xfId="0" applyNumberFormat="1" applyFont="1" applyFill="1" applyBorder="1" applyAlignment="1">
      <alignment horizontal="center"/>
    </xf>
    <xf numFmtId="49" fontId="22" fillId="0" borderId="63" xfId="0" applyNumberFormat="1" applyFont="1" applyBorder="1" applyAlignment="1">
      <alignment horizontal="center"/>
    </xf>
    <xf numFmtId="49" fontId="22" fillId="0" borderId="56" xfId="0" applyNumberFormat="1" applyFont="1" applyBorder="1" applyAlignment="1">
      <alignment horizontal="center"/>
    </xf>
    <xf numFmtId="0" fontId="22" fillId="0" borderId="64" xfId="0" applyFont="1" applyBorder="1" applyAlignment="1">
      <alignment/>
    </xf>
    <xf numFmtId="0" fontId="22" fillId="0" borderId="65" xfId="0" applyFont="1" applyBorder="1" applyAlignment="1">
      <alignment/>
    </xf>
    <xf numFmtId="0" fontId="22" fillId="0" borderId="63" xfId="0" applyFont="1" applyBorder="1" applyAlignment="1">
      <alignment/>
    </xf>
    <xf numFmtId="0" fontId="21" fillId="0" borderId="21" xfId="0" applyFont="1" applyBorder="1" applyAlignment="1">
      <alignment horizontal="center" vertical="center"/>
    </xf>
    <xf numFmtId="0" fontId="22" fillId="0" borderId="56"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6" xfId="0" applyFont="1" applyBorder="1" applyAlignment="1">
      <alignment horizontal="center" vertical="top"/>
    </xf>
    <xf numFmtId="0" fontId="22" fillId="0" borderId="64" xfId="0" applyFont="1" applyBorder="1" applyAlignment="1">
      <alignment wrapText="1"/>
    </xf>
    <xf numFmtId="0" fontId="22" fillId="0" borderId="65" xfId="0" applyFont="1" applyBorder="1" applyAlignment="1">
      <alignment wrapText="1"/>
    </xf>
    <xf numFmtId="0" fontId="22" fillId="0" borderId="63" xfId="0" applyFont="1" applyBorder="1" applyAlignment="1">
      <alignment wrapText="1"/>
    </xf>
    <xf numFmtId="49" fontId="22" fillId="0" borderId="67" xfId="0" applyNumberFormat="1" applyFont="1" applyBorder="1" applyAlignment="1">
      <alignment horizontal="center"/>
    </xf>
    <xf numFmtId="49" fontId="22" fillId="0" borderId="68" xfId="0" applyNumberFormat="1" applyFont="1" applyBorder="1" applyAlignment="1">
      <alignment horizontal="center"/>
    </xf>
    <xf numFmtId="4" fontId="22" fillId="0" borderId="68" xfId="0" applyNumberFormat="1" applyFont="1" applyBorder="1" applyAlignment="1">
      <alignment horizontal="center"/>
    </xf>
    <xf numFmtId="4" fontId="22" fillId="0" borderId="56" xfId="0" applyNumberFormat="1" applyFont="1" applyBorder="1" applyAlignment="1">
      <alignment horizontal="center"/>
    </xf>
    <xf numFmtId="0" fontId="22" fillId="0" borderId="56" xfId="0" applyFont="1" applyBorder="1" applyAlignment="1">
      <alignment horizontal="center"/>
    </xf>
    <xf numFmtId="0" fontId="22" fillId="0" borderId="69" xfId="0" applyFont="1" applyBorder="1" applyAlignment="1">
      <alignment horizontal="center"/>
    </xf>
    <xf numFmtId="0" fontId="22" fillId="0" borderId="56" xfId="0" applyFont="1" applyBorder="1" applyAlignment="1">
      <alignment horizontal="center" vertical="top"/>
    </xf>
    <xf numFmtId="0" fontId="22" fillId="0" borderId="70" xfId="0" applyFont="1" applyBorder="1" applyAlignment="1">
      <alignment horizontal="center" vertical="top"/>
    </xf>
    <xf numFmtId="0" fontId="22" fillId="0" borderId="71" xfId="0" applyFont="1" applyBorder="1" applyAlignment="1">
      <alignment horizontal="center" vertical="top"/>
    </xf>
    <xf numFmtId="0" fontId="22" fillId="0" borderId="64" xfId="0" applyFont="1" applyBorder="1" applyAlignment="1">
      <alignment horizontal="left" wrapText="1" indent="2"/>
    </xf>
    <xf numFmtId="0" fontId="22" fillId="0" borderId="65" xfId="0" applyFont="1" applyBorder="1" applyAlignment="1">
      <alignment horizontal="left" wrapText="1" indent="2"/>
    </xf>
    <xf numFmtId="0" fontId="22" fillId="0" borderId="63" xfId="0" applyFont="1" applyBorder="1" applyAlignment="1">
      <alignment horizontal="left" wrapText="1" indent="2"/>
    </xf>
    <xf numFmtId="0" fontId="22" fillId="0" borderId="64" xfId="0" applyFont="1" applyBorder="1" applyAlignment="1">
      <alignment horizontal="left" vertical="center" wrapText="1" indent="2"/>
    </xf>
    <xf numFmtId="0" fontId="22" fillId="0" borderId="65" xfId="0" applyFont="1" applyBorder="1" applyAlignment="1">
      <alignment horizontal="left" vertical="center" wrapText="1" indent="2"/>
    </xf>
    <xf numFmtId="0" fontId="22" fillId="0" borderId="63" xfId="0" applyFont="1" applyBorder="1" applyAlignment="1">
      <alignment horizontal="left" vertical="center" wrapText="1" indent="2"/>
    </xf>
    <xf numFmtId="49" fontId="22" fillId="0" borderId="72" xfId="0" applyNumberFormat="1" applyFont="1" applyBorder="1" applyAlignment="1">
      <alignment horizontal="center"/>
    </xf>
    <xf numFmtId="49" fontId="22" fillId="0" borderId="70" xfId="0" applyNumberFormat="1" applyFont="1" applyBorder="1" applyAlignment="1">
      <alignment horizontal="center"/>
    </xf>
    <xf numFmtId="49" fontId="22" fillId="0" borderId="21" xfId="0" applyNumberFormat="1" applyFont="1" applyBorder="1" applyAlignment="1">
      <alignment horizontal="center"/>
    </xf>
    <xf numFmtId="49" fontId="22" fillId="0" borderId="73" xfId="0" applyNumberFormat="1" applyFont="1" applyBorder="1" applyAlignment="1">
      <alignment horizontal="center"/>
    </xf>
    <xf numFmtId="0" fontId="22" fillId="0" borderId="64" xfId="0" applyFont="1" applyBorder="1" applyAlignment="1">
      <alignment vertical="center" wrapText="1"/>
    </xf>
    <xf numFmtId="0" fontId="22" fillId="0" borderId="65" xfId="0" applyFont="1" applyBorder="1" applyAlignment="1">
      <alignment vertical="center" wrapText="1"/>
    </xf>
    <xf numFmtId="0" fontId="22" fillId="0" borderId="63" xfId="0" applyFont="1" applyBorder="1" applyAlignment="1">
      <alignment vertical="center" wrapText="1"/>
    </xf>
    <xf numFmtId="4" fontId="22" fillId="0" borderId="74" xfId="0" applyNumberFormat="1" applyFont="1" applyBorder="1" applyAlignment="1">
      <alignment horizontal="center"/>
    </xf>
    <xf numFmtId="4" fontId="22" fillId="0" borderId="72" xfId="0" applyNumberFormat="1" applyFont="1" applyBorder="1" applyAlignment="1">
      <alignment horizontal="center"/>
    </xf>
    <xf numFmtId="4" fontId="22" fillId="0" borderId="70" xfId="0" applyNumberFormat="1" applyFont="1" applyBorder="1" applyAlignment="1">
      <alignment horizontal="center"/>
    </xf>
    <xf numFmtId="4" fontId="22" fillId="0" borderId="75" xfId="0" applyNumberFormat="1" applyFont="1" applyBorder="1" applyAlignment="1">
      <alignment horizontal="center"/>
    </xf>
    <xf numFmtId="4" fontId="22" fillId="0" borderId="21" xfId="0" applyNumberFormat="1" applyFont="1" applyBorder="1" applyAlignment="1">
      <alignment horizontal="center"/>
    </xf>
    <xf numFmtId="4" fontId="22" fillId="0" borderId="73" xfId="0" applyNumberFormat="1" applyFont="1" applyBorder="1" applyAlignment="1">
      <alignment horizontal="center"/>
    </xf>
    <xf numFmtId="49" fontId="22" fillId="0" borderId="74" xfId="0" applyNumberFormat="1" applyFont="1" applyBorder="1" applyAlignment="1">
      <alignment horizontal="center"/>
    </xf>
    <xf numFmtId="49" fontId="22" fillId="0" borderId="75" xfId="0" applyNumberFormat="1" applyFont="1" applyBorder="1" applyAlignment="1">
      <alignment horizontal="center"/>
    </xf>
    <xf numFmtId="0" fontId="22" fillId="0" borderId="74" xfId="0" applyFont="1" applyBorder="1" applyAlignment="1">
      <alignment horizontal="center"/>
    </xf>
    <xf numFmtId="0" fontId="22" fillId="0" borderId="72" xfId="0" applyFont="1" applyBorder="1" applyAlignment="1">
      <alignment horizontal="center"/>
    </xf>
    <xf numFmtId="0" fontId="22" fillId="0" borderId="76" xfId="0" applyFont="1" applyBorder="1" applyAlignment="1">
      <alignment horizontal="center"/>
    </xf>
    <xf numFmtId="0" fontId="22" fillId="0" borderId="75" xfId="0" applyFont="1" applyBorder="1" applyAlignment="1">
      <alignment horizontal="center"/>
    </xf>
    <xf numFmtId="0" fontId="22" fillId="0" borderId="21" xfId="0" applyFont="1" applyBorder="1" applyAlignment="1">
      <alignment horizontal="center"/>
    </xf>
    <xf numFmtId="0" fontId="22" fillId="0" borderId="77" xfId="0" applyFont="1" applyBorder="1" applyAlignment="1">
      <alignment horizontal="center"/>
    </xf>
    <xf numFmtId="0" fontId="22" fillId="0" borderId="64" xfId="0" applyFont="1" applyBorder="1" applyAlignment="1">
      <alignment/>
    </xf>
    <xf numFmtId="0" fontId="22" fillId="0" borderId="65" xfId="0" applyFont="1" applyBorder="1" applyAlignment="1">
      <alignment/>
    </xf>
    <xf numFmtId="0" fontId="22" fillId="0" borderId="63" xfId="0" applyFont="1" applyBorder="1" applyAlignment="1">
      <alignment/>
    </xf>
    <xf numFmtId="0" fontId="22" fillId="0" borderId="66" xfId="0" applyFont="1" applyBorder="1" applyAlignment="1">
      <alignment horizontal="center"/>
    </xf>
    <xf numFmtId="0" fontId="22" fillId="0" borderId="78" xfId="0" applyFont="1" applyBorder="1" applyAlignment="1">
      <alignment horizontal="center"/>
    </xf>
    <xf numFmtId="4" fontId="22" fillId="0" borderId="66" xfId="0" applyNumberFormat="1" applyFont="1" applyBorder="1" applyAlignment="1">
      <alignment horizontal="center"/>
    </xf>
    <xf numFmtId="0" fontId="22" fillId="0" borderId="0" xfId="0" applyFont="1" applyAlignment="1">
      <alignment horizontal="center"/>
    </xf>
    <xf numFmtId="49" fontId="22" fillId="0" borderId="79" xfId="0" applyNumberFormat="1" applyFont="1" applyBorder="1" applyAlignment="1">
      <alignment horizontal="center"/>
    </xf>
    <xf numFmtId="49" fontId="22" fillId="0" borderId="66" xfId="0" applyNumberFormat="1" applyFont="1" applyBorder="1" applyAlignment="1">
      <alignment horizontal="center"/>
    </xf>
    <xf numFmtId="0" fontId="20" fillId="0" borderId="72" xfId="0" applyFont="1" applyBorder="1" applyAlignment="1">
      <alignment horizontal="center" vertical="top"/>
    </xf>
    <xf numFmtId="0" fontId="22" fillId="0" borderId="0" xfId="0" applyFont="1" applyAlignment="1">
      <alignment/>
    </xf>
    <xf numFmtId="49" fontId="22" fillId="0" borderId="21" xfId="0" applyNumberFormat="1" applyFont="1" applyBorder="1" applyAlignment="1">
      <alignment horizontal="left"/>
    </xf>
    <xf numFmtId="0" fontId="22"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19"/>
  <sheetViews>
    <sheetView view="pageBreakPreview" zoomScale="130" zoomScaleSheetLayoutView="130" zoomScalePageLayoutView="0" workbookViewId="0" topLeftCell="A63">
      <selection activeCell="AM47" sqref="AM47:BB47"/>
    </sheetView>
  </sheetViews>
  <sheetFormatPr defaultColWidth="0.875" defaultRowHeight="12.75"/>
  <cols>
    <col min="1" max="27" width="0.875" style="1" customWidth="1"/>
    <col min="28" max="28" width="14.375" style="1" customWidth="1"/>
    <col min="29" max="33" width="0.875" style="1" customWidth="1"/>
    <col min="34" max="34" width="2.00390625" style="1" customWidth="1"/>
    <col min="35" max="38" width="0.875" style="1" hidden="1" customWidth="1"/>
    <col min="39" max="53" width="0.875" style="1" customWidth="1"/>
    <col min="54" max="54" width="11.25390625" style="1" customWidth="1"/>
    <col min="55" max="58" width="0.875" style="1" customWidth="1"/>
    <col min="59" max="59" width="0.37109375" style="1" customWidth="1"/>
    <col min="60" max="61" width="0.875" style="1" hidden="1" customWidth="1"/>
    <col min="62" max="62" width="0.2421875" style="1" hidden="1" customWidth="1"/>
    <col min="63" max="65" width="0.875" style="1" hidden="1" customWidth="1"/>
    <col min="66" max="66" width="8.375" style="1" customWidth="1"/>
    <col min="67" max="67" width="1.25" style="1" customWidth="1"/>
    <col min="68" max="68" width="0.2421875" style="1" customWidth="1"/>
    <col min="69" max="69" width="0" style="1" hidden="1" customWidth="1"/>
    <col min="70" max="70" width="1.25" style="1" customWidth="1"/>
    <col min="71" max="71" width="0.12890625" style="1" customWidth="1"/>
    <col min="72" max="73" width="0" style="1" hidden="1" customWidth="1"/>
    <col min="74" max="74" width="0.875" style="1" customWidth="1"/>
    <col min="75" max="75" width="0.12890625" style="1" customWidth="1"/>
    <col min="76" max="76" width="1.75390625" style="1" customWidth="1"/>
    <col min="77" max="77" width="3.75390625" style="1" customWidth="1"/>
    <col min="78" max="78" width="0.37109375" style="1" customWidth="1"/>
    <col min="79" max="79" width="0" style="1" hidden="1" customWidth="1"/>
    <col min="80" max="83" width="0.875" style="1" hidden="1" customWidth="1"/>
    <col min="84" max="84" width="2.375" style="1" hidden="1" customWidth="1"/>
    <col min="85" max="85" width="0.875" style="1" hidden="1" customWidth="1"/>
    <col min="86" max="86" width="0.2421875" style="1" customWidth="1"/>
    <col min="87" max="87" width="0.875" style="1" hidden="1" customWidth="1"/>
    <col min="88" max="88" width="11.625" style="1" customWidth="1"/>
    <col min="89" max="89" width="1.12109375" style="1" hidden="1" customWidth="1"/>
    <col min="90" max="90" width="0.875" style="1" hidden="1" customWidth="1"/>
    <col min="91" max="91" width="0.2421875" style="1" hidden="1" customWidth="1"/>
    <col min="92" max="92" width="0" style="1" hidden="1" customWidth="1"/>
    <col min="93" max="104" width="0.875" style="1" customWidth="1"/>
    <col min="105" max="105" width="2.00390625" style="1" customWidth="1"/>
    <col min="106" max="106" width="0.12890625" style="1" customWidth="1"/>
    <col min="107" max="107" width="0.2421875" style="1" hidden="1" customWidth="1"/>
    <col min="108" max="109" width="0.875" style="1" hidden="1" customWidth="1"/>
    <col min="110" max="110" width="0.12890625" style="1" customWidth="1"/>
    <col min="111" max="16384" width="0.875" style="1" customWidth="1"/>
  </cols>
  <sheetData>
    <row r="1" spans="110:111" s="2" customFormat="1" ht="9.75">
      <c r="DF1" s="3"/>
      <c r="DG1" s="3"/>
    </row>
    <row r="2" spans="20:111" ht="15" customHeight="1">
      <c r="T2" s="164" t="s">
        <v>0</v>
      </c>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O2" s="165" t="s">
        <v>1</v>
      </c>
      <c r="CP2" s="165"/>
      <c r="CQ2" s="165"/>
      <c r="CR2" s="165"/>
      <c r="CS2" s="165"/>
      <c r="CT2" s="165"/>
      <c r="CU2" s="165"/>
      <c r="CV2" s="165"/>
      <c r="CW2" s="165"/>
      <c r="CX2" s="165"/>
      <c r="CY2" s="165"/>
      <c r="CZ2" s="165"/>
      <c r="DA2" s="165"/>
      <c r="DB2" s="165"/>
      <c r="DC2" s="165"/>
      <c r="DD2" s="165"/>
      <c r="DE2" s="165"/>
      <c r="DF2" s="165"/>
      <c r="DG2" s="4"/>
    </row>
    <row r="3" spans="1:111" s="6"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CM3" s="7" t="s">
        <v>2</v>
      </c>
      <c r="CO3" s="155" t="s">
        <v>3</v>
      </c>
      <c r="CP3" s="156"/>
      <c r="CQ3" s="156"/>
      <c r="CR3" s="156"/>
      <c r="CS3" s="156"/>
      <c r="CT3" s="156"/>
      <c r="CU3" s="156"/>
      <c r="CV3" s="156"/>
      <c r="CW3" s="156"/>
      <c r="CX3" s="156"/>
      <c r="CY3" s="156"/>
      <c r="CZ3" s="156"/>
      <c r="DA3" s="156"/>
      <c r="DB3" s="156"/>
      <c r="DC3" s="156"/>
      <c r="DD3" s="156"/>
      <c r="DE3" s="156"/>
      <c r="DF3" s="157"/>
      <c r="DG3" s="8"/>
    </row>
    <row r="4" spans="41:111" s="6" customFormat="1" ht="15" customHeight="1">
      <c r="AO4" s="7" t="s">
        <v>4</v>
      </c>
      <c r="AP4" s="158" t="s">
        <v>566</v>
      </c>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60">
        <v>2014</v>
      </c>
      <c r="BO4" s="160"/>
      <c r="BP4" s="160"/>
      <c r="BQ4" s="160"/>
      <c r="BR4" s="160"/>
      <c r="BS4" s="160"/>
      <c r="BT4" s="160"/>
      <c r="BU4" s="160"/>
      <c r="BV4" s="160"/>
      <c r="BW4" s="160"/>
      <c r="BX4" s="160"/>
      <c r="CJ4" s="7" t="s">
        <v>537</v>
      </c>
      <c r="CM4" s="7" t="s">
        <v>5</v>
      </c>
      <c r="CO4" s="155" t="s">
        <v>567</v>
      </c>
      <c r="CP4" s="156"/>
      <c r="CQ4" s="156"/>
      <c r="CR4" s="156"/>
      <c r="CS4" s="156"/>
      <c r="CT4" s="156"/>
      <c r="CU4" s="156"/>
      <c r="CV4" s="156"/>
      <c r="CW4" s="156"/>
      <c r="CX4" s="156"/>
      <c r="CY4" s="156"/>
      <c r="CZ4" s="156"/>
      <c r="DA4" s="156"/>
      <c r="DB4" s="156"/>
      <c r="DC4" s="156"/>
      <c r="DD4" s="156"/>
      <c r="DE4" s="156"/>
      <c r="DF4" s="157"/>
      <c r="DG4" s="8"/>
    </row>
    <row r="5" spans="1:111" s="6" customFormat="1" ht="14.25" customHeight="1">
      <c r="A5" s="6" t="s">
        <v>6</v>
      </c>
      <c r="CJ5" s="7" t="s">
        <v>7</v>
      </c>
      <c r="CM5" s="7" t="s">
        <v>7</v>
      </c>
      <c r="CO5" s="155" t="s">
        <v>8</v>
      </c>
      <c r="CP5" s="156"/>
      <c r="CQ5" s="156"/>
      <c r="CR5" s="156"/>
      <c r="CS5" s="156"/>
      <c r="CT5" s="156"/>
      <c r="CU5" s="156"/>
      <c r="CV5" s="156"/>
      <c r="CW5" s="156"/>
      <c r="CX5" s="156"/>
      <c r="CY5" s="156"/>
      <c r="CZ5" s="156"/>
      <c r="DA5" s="156"/>
      <c r="DB5" s="156"/>
      <c r="DC5" s="156"/>
      <c r="DD5" s="156"/>
      <c r="DE5" s="156"/>
      <c r="DF5" s="157"/>
      <c r="DG5" s="8"/>
    </row>
    <row r="6" spans="1:111" s="6" customFormat="1" ht="12.75" customHeight="1">
      <c r="A6" s="6" t="s">
        <v>9</v>
      </c>
      <c r="S6" s="158" t="s">
        <v>10</v>
      </c>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J6" s="7" t="s">
        <v>538</v>
      </c>
      <c r="CM6" s="7" t="s">
        <v>11</v>
      </c>
      <c r="CO6" s="155" t="s">
        <v>12</v>
      </c>
      <c r="CP6" s="156"/>
      <c r="CQ6" s="156"/>
      <c r="CR6" s="156"/>
      <c r="CS6" s="156"/>
      <c r="CT6" s="156"/>
      <c r="CU6" s="156"/>
      <c r="CV6" s="156"/>
      <c r="CW6" s="156"/>
      <c r="CX6" s="156"/>
      <c r="CY6" s="156"/>
      <c r="CZ6" s="156"/>
      <c r="DA6" s="156"/>
      <c r="DB6" s="156"/>
      <c r="DC6" s="156"/>
      <c r="DD6" s="156"/>
      <c r="DE6" s="156"/>
      <c r="DF6" s="157"/>
      <c r="DG6" s="8"/>
    </row>
    <row r="7" spans="1:111" s="6" customFormat="1" ht="15" customHeight="1">
      <c r="A7" s="161" t="s">
        <v>477</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J7" s="7" t="s">
        <v>13</v>
      </c>
      <c r="CM7" s="7" t="s">
        <v>13</v>
      </c>
      <c r="CO7" s="155" t="s">
        <v>14</v>
      </c>
      <c r="CP7" s="156"/>
      <c r="CQ7" s="156"/>
      <c r="CR7" s="156"/>
      <c r="CS7" s="156"/>
      <c r="CT7" s="156"/>
      <c r="CU7" s="156"/>
      <c r="CV7" s="156"/>
      <c r="CW7" s="156"/>
      <c r="CX7" s="156"/>
      <c r="CY7" s="156"/>
      <c r="CZ7" s="156"/>
      <c r="DA7" s="156"/>
      <c r="DB7" s="156"/>
      <c r="DC7" s="156"/>
      <c r="DD7" s="156"/>
      <c r="DE7" s="156"/>
      <c r="DF7" s="157"/>
      <c r="DG7" s="8"/>
    </row>
    <row r="8" spans="1:111" s="6" customFormat="1" ht="15" customHeight="1">
      <c r="A8" s="6" t="s">
        <v>15</v>
      </c>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CJ8" s="7"/>
      <c r="CM8" s="7"/>
      <c r="CO8" s="155"/>
      <c r="CP8" s="156"/>
      <c r="CQ8" s="156"/>
      <c r="CR8" s="156"/>
      <c r="CS8" s="156"/>
      <c r="CT8" s="156"/>
      <c r="CU8" s="156"/>
      <c r="CV8" s="156"/>
      <c r="CW8" s="156"/>
      <c r="CX8" s="156"/>
      <c r="CY8" s="156"/>
      <c r="CZ8" s="156"/>
      <c r="DA8" s="156"/>
      <c r="DB8" s="156"/>
      <c r="DC8" s="156"/>
      <c r="DD8" s="156"/>
      <c r="DE8" s="156"/>
      <c r="DF8" s="157"/>
      <c r="DG8" s="8"/>
    </row>
    <row r="9" spans="1:111" s="6" customFormat="1" ht="15" customHeight="1">
      <c r="A9" s="6" t="s">
        <v>16</v>
      </c>
      <c r="CJ9" s="7"/>
      <c r="CO9" s="155" t="s">
        <v>17</v>
      </c>
      <c r="CP9" s="156"/>
      <c r="CQ9" s="156"/>
      <c r="CR9" s="156"/>
      <c r="CS9" s="156"/>
      <c r="CT9" s="156"/>
      <c r="CU9" s="156"/>
      <c r="CV9" s="156"/>
      <c r="CW9" s="156"/>
      <c r="CX9" s="156"/>
      <c r="CY9" s="156"/>
      <c r="CZ9" s="156"/>
      <c r="DA9" s="156"/>
      <c r="DB9" s="156"/>
      <c r="DC9" s="156"/>
      <c r="DD9" s="156"/>
      <c r="DE9" s="156"/>
      <c r="DF9" s="157"/>
      <c r="DG9" s="8"/>
    </row>
    <row r="10" spans="1:111" s="10" customFormat="1" ht="18.75" customHeight="1" thickBot="1">
      <c r="A10" s="166" t="s">
        <v>426</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9"/>
    </row>
    <row r="11" spans="1:111" ht="33" customHeight="1">
      <c r="A11" s="162" t="s">
        <v>18</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63"/>
      <c r="AC11" s="162" t="s">
        <v>19</v>
      </c>
      <c r="AD11" s="159"/>
      <c r="AE11" s="159"/>
      <c r="AF11" s="159"/>
      <c r="AG11" s="159"/>
      <c r="AH11" s="159"/>
      <c r="AI11" s="159" t="s">
        <v>20</v>
      </c>
      <c r="AJ11" s="159"/>
      <c r="AK11" s="159"/>
      <c r="AL11" s="159"/>
      <c r="AM11" s="159"/>
      <c r="AN11" s="159"/>
      <c r="AO11" s="159"/>
      <c r="AP11" s="159"/>
      <c r="AQ11" s="159"/>
      <c r="AR11" s="159"/>
      <c r="AS11" s="159"/>
      <c r="AT11" s="159"/>
      <c r="AU11" s="159"/>
      <c r="AV11" s="159"/>
      <c r="AW11" s="159"/>
      <c r="AX11" s="159"/>
      <c r="AY11" s="159"/>
      <c r="AZ11" s="159"/>
      <c r="BA11" s="159"/>
      <c r="BB11" s="159"/>
      <c r="BC11" s="159" t="s">
        <v>21</v>
      </c>
      <c r="BD11" s="159"/>
      <c r="BE11" s="159"/>
      <c r="BF11" s="159"/>
      <c r="BG11" s="159"/>
      <c r="BH11" s="159"/>
      <c r="BI11" s="159"/>
      <c r="BJ11" s="159"/>
      <c r="BK11" s="159"/>
      <c r="BL11" s="159"/>
      <c r="BM11" s="159"/>
      <c r="BN11" s="159"/>
      <c r="BO11" s="159"/>
      <c r="BP11" s="159"/>
      <c r="BQ11" s="159"/>
      <c r="BR11" s="159"/>
      <c r="BS11" s="159"/>
      <c r="BT11" s="159"/>
      <c r="BU11" s="159"/>
      <c r="BV11" s="159"/>
      <c r="BW11" s="159" t="s">
        <v>22</v>
      </c>
      <c r="BX11" s="159"/>
      <c r="BY11" s="159"/>
      <c r="BZ11" s="159"/>
      <c r="CA11" s="159"/>
      <c r="CB11" s="159"/>
      <c r="CC11" s="159"/>
      <c r="CD11" s="159"/>
      <c r="CE11" s="159"/>
      <c r="CF11" s="159"/>
      <c r="CG11" s="159"/>
      <c r="CH11" s="159"/>
      <c r="CI11" s="159"/>
      <c r="CJ11" s="159"/>
      <c r="CK11" s="159"/>
      <c r="CL11" s="159"/>
      <c r="CM11" s="159"/>
      <c r="CN11" s="159"/>
      <c r="CO11" s="159" t="s">
        <v>23</v>
      </c>
      <c r="CP11" s="159"/>
      <c r="CQ11" s="159"/>
      <c r="CR11" s="159"/>
      <c r="CS11" s="159"/>
      <c r="CT11" s="159"/>
      <c r="CU11" s="159"/>
      <c r="CV11" s="159"/>
      <c r="CW11" s="159"/>
      <c r="CX11" s="159"/>
      <c r="CY11" s="159"/>
      <c r="CZ11" s="159"/>
      <c r="DA11" s="159"/>
      <c r="DB11" s="159"/>
      <c r="DC11" s="159"/>
      <c r="DD11" s="159"/>
      <c r="DE11" s="159"/>
      <c r="DF11" s="167"/>
      <c r="DG11" s="11"/>
    </row>
    <row r="12" spans="1:111" s="13" customFormat="1" ht="12" customHeight="1">
      <c r="A12" s="153">
        <v>1</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54"/>
      <c r="AC12" s="153">
        <v>2</v>
      </c>
      <c r="AD12" s="127"/>
      <c r="AE12" s="127"/>
      <c r="AF12" s="127"/>
      <c r="AG12" s="127"/>
      <c r="AH12" s="127"/>
      <c r="AI12" s="127">
        <v>3</v>
      </c>
      <c r="AJ12" s="127"/>
      <c r="AK12" s="127"/>
      <c r="AL12" s="127"/>
      <c r="AM12" s="127"/>
      <c r="AN12" s="127"/>
      <c r="AO12" s="127"/>
      <c r="AP12" s="127"/>
      <c r="AQ12" s="127"/>
      <c r="AR12" s="127"/>
      <c r="AS12" s="127"/>
      <c r="AT12" s="127"/>
      <c r="AU12" s="127"/>
      <c r="AV12" s="127"/>
      <c r="AW12" s="127"/>
      <c r="AX12" s="127"/>
      <c r="AY12" s="127"/>
      <c r="AZ12" s="127"/>
      <c r="BA12" s="127"/>
      <c r="BB12" s="127"/>
      <c r="BC12" s="127">
        <v>4</v>
      </c>
      <c r="BD12" s="127"/>
      <c r="BE12" s="127"/>
      <c r="BF12" s="127"/>
      <c r="BG12" s="127"/>
      <c r="BH12" s="127"/>
      <c r="BI12" s="127"/>
      <c r="BJ12" s="127"/>
      <c r="BK12" s="127"/>
      <c r="BL12" s="127"/>
      <c r="BM12" s="127"/>
      <c r="BN12" s="127"/>
      <c r="BO12" s="127"/>
      <c r="BP12" s="127"/>
      <c r="BQ12" s="127"/>
      <c r="BR12" s="127"/>
      <c r="BS12" s="127"/>
      <c r="BT12" s="127"/>
      <c r="BU12" s="127"/>
      <c r="BV12" s="127"/>
      <c r="BW12" s="127">
        <v>5</v>
      </c>
      <c r="BX12" s="127"/>
      <c r="BY12" s="127"/>
      <c r="BZ12" s="127"/>
      <c r="CA12" s="127"/>
      <c r="CB12" s="127"/>
      <c r="CC12" s="127"/>
      <c r="CD12" s="127"/>
      <c r="CE12" s="127"/>
      <c r="CF12" s="127"/>
      <c r="CG12" s="127"/>
      <c r="CH12" s="127"/>
      <c r="CI12" s="127"/>
      <c r="CJ12" s="127"/>
      <c r="CK12" s="127"/>
      <c r="CL12" s="127"/>
      <c r="CM12" s="127"/>
      <c r="CN12" s="127"/>
      <c r="CO12" s="127">
        <v>6</v>
      </c>
      <c r="CP12" s="127"/>
      <c r="CQ12" s="127"/>
      <c r="CR12" s="127"/>
      <c r="CS12" s="127"/>
      <c r="CT12" s="127"/>
      <c r="CU12" s="127"/>
      <c r="CV12" s="127"/>
      <c r="CW12" s="127"/>
      <c r="CX12" s="127"/>
      <c r="CY12" s="127"/>
      <c r="CZ12" s="127"/>
      <c r="DA12" s="127"/>
      <c r="DB12" s="127"/>
      <c r="DC12" s="127"/>
      <c r="DD12" s="127"/>
      <c r="DE12" s="127"/>
      <c r="DF12" s="128"/>
      <c r="DG12" s="12"/>
    </row>
    <row r="13" spans="1:111" ht="17.25" customHeight="1">
      <c r="A13" s="123" t="s">
        <v>24</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5"/>
      <c r="AC13" s="135" t="s">
        <v>25</v>
      </c>
      <c r="AD13" s="136"/>
      <c r="AE13" s="136"/>
      <c r="AF13" s="136"/>
      <c r="AG13" s="136"/>
      <c r="AH13" s="136"/>
      <c r="AI13" s="152" t="s">
        <v>26</v>
      </c>
      <c r="AJ13" s="152"/>
      <c r="AK13" s="152"/>
      <c r="AL13" s="152"/>
      <c r="AM13" s="152"/>
      <c r="AN13" s="152"/>
      <c r="AO13" s="152"/>
      <c r="AP13" s="152"/>
      <c r="AQ13" s="152"/>
      <c r="AR13" s="152"/>
      <c r="AS13" s="152"/>
      <c r="AT13" s="152"/>
      <c r="AU13" s="152"/>
      <c r="AV13" s="152"/>
      <c r="AW13" s="152"/>
      <c r="AX13" s="152"/>
      <c r="AY13" s="152"/>
      <c r="AZ13" s="152"/>
      <c r="BA13" s="152"/>
      <c r="BB13" s="152"/>
      <c r="BC13" s="126">
        <f>BC14+BC57</f>
        <v>8399300</v>
      </c>
      <c r="BD13" s="126"/>
      <c r="BE13" s="126"/>
      <c r="BF13" s="126"/>
      <c r="BG13" s="126"/>
      <c r="BH13" s="126"/>
      <c r="BI13" s="126"/>
      <c r="BJ13" s="126"/>
      <c r="BK13" s="126"/>
      <c r="BL13" s="126"/>
      <c r="BM13" s="126"/>
      <c r="BN13" s="126"/>
      <c r="BO13" s="126"/>
      <c r="BP13" s="126"/>
      <c r="BQ13" s="126"/>
      <c r="BR13" s="126"/>
      <c r="BS13" s="126"/>
      <c r="BT13" s="126"/>
      <c r="BU13" s="126"/>
      <c r="BV13" s="126"/>
      <c r="BW13" s="141">
        <f>BW14+BW57</f>
        <v>8355981.210000001</v>
      </c>
      <c r="BX13" s="142"/>
      <c r="BY13" s="142"/>
      <c r="BZ13" s="142"/>
      <c r="CA13" s="142"/>
      <c r="CB13" s="142"/>
      <c r="CC13" s="142"/>
      <c r="CD13" s="142"/>
      <c r="CE13" s="142"/>
      <c r="CF13" s="142"/>
      <c r="CG13" s="142"/>
      <c r="CH13" s="142"/>
      <c r="CI13" s="142"/>
      <c r="CJ13" s="142"/>
      <c r="CK13" s="142"/>
      <c r="CL13" s="142"/>
      <c r="CM13" s="142"/>
      <c r="CN13" s="143"/>
      <c r="CO13" s="121">
        <f>BC13-BW13</f>
        <v>43318.789999999106</v>
      </c>
      <c r="CP13" s="121"/>
      <c r="CQ13" s="121"/>
      <c r="CR13" s="121"/>
      <c r="CS13" s="121"/>
      <c r="CT13" s="121"/>
      <c r="CU13" s="121"/>
      <c r="CV13" s="121"/>
      <c r="CW13" s="121"/>
      <c r="CX13" s="121"/>
      <c r="CY13" s="121"/>
      <c r="CZ13" s="121"/>
      <c r="DA13" s="121"/>
      <c r="DB13" s="121"/>
      <c r="DC13" s="121"/>
      <c r="DD13" s="121"/>
      <c r="DE13" s="121"/>
      <c r="DF13" s="122"/>
      <c r="DG13" s="14"/>
    </row>
    <row r="14" spans="1:111" ht="11.25" customHeight="1">
      <c r="A14" s="123" t="s">
        <v>27</v>
      </c>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5"/>
      <c r="AC14" s="135" t="s">
        <v>25</v>
      </c>
      <c r="AD14" s="136"/>
      <c r="AE14" s="136"/>
      <c r="AF14" s="136"/>
      <c r="AG14" s="136"/>
      <c r="AH14" s="136"/>
      <c r="AI14" s="152" t="s">
        <v>28</v>
      </c>
      <c r="AJ14" s="152"/>
      <c r="AK14" s="152"/>
      <c r="AL14" s="152"/>
      <c r="AM14" s="152"/>
      <c r="AN14" s="152"/>
      <c r="AO14" s="152"/>
      <c r="AP14" s="152"/>
      <c r="AQ14" s="152"/>
      <c r="AR14" s="152"/>
      <c r="AS14" s="152"/>
      <c r="AT14" s="152"/>
      <c r="AU14" s="152"/>
      <c r="AV14" s="152"/>
      <c r="AW14" s="152"/>
      <c r="AX14" s="152"/>
      <c r="AY14" s="152"/>
      <c r="AZ14" s="152"/>
      <c r="BA14" s="152"/>
      <c r="BB14" s="152"/>
      <c r="BC14" s="148">
        <f>BC16+BC20+BC26+BC35+BC42+BC48+BC52</f>
        <v>2586400</v>
      </c>
      <c r="BD14" s="148"/>
      <c r="BE14" s="148"/>
      <c r="BF14" s="148"/>
      <c r="BG14" s="148"/>
      <c r="BH14" s="148"/>
      <c r="BI14" s="148"/>
      <c r="BJ14" s="148"/>
      <c r="BK14" s="148"/>
      <c r="BL14" s="148"/>
      <c r="BM14" s="148"/>
      <c r="BN14" s="148"/>
      <c r="BO14" s="148"/>
      <c r="BP14" s="148"/>
      <c r="BQ14" s="148"/>
      <c r="BR14" s="148"/>
      <c r="BS14" s="148"/>
      <c r="BT14" s="148"/>
      <c r="BU14" s="148"/>
      <c r="BV14" s="148"/>
      <c r="BW14" s="129">
        <f>BW16+BW20+BW26+BW35+BW43+BW48+BW38+BW52</f>
        <v>2644832.9600000004</v>
      </c>
      <c r="BX14" s="130"/>
      <c r="BY14" s="130"/>
      <c r="BZ14" s="130"/>
      <c r="CA14" s="130"/>
      <c r="CB14" s="130"/>
      <c r="CC14" s="130"/>
      <c r="CD14" s="130"/>
      <c r="CE14" s="130"/>
      <c r="CF14" s="130"/>
      <c r="CG14" s="130"/>
      <c r="CH14" s="130"/>
      <c r="CI14" s="130"/>
      <c r="CJ14" s="130"/>
      <c r="CK14" s="130"/>
      <c r="CL14" s="130"/>
      <c r="CM14" s="130"/>
      <c r="CN14" s="131"/>
      <c r="CO14" s="139">
        <f>BC14-BW14</f>
        <v>-58432.96000000043</v>
      </c>
      <c r="CP14" s="139"/>
      <c r="CQ14" s="139"/>
      <c r="CR14" s="139"/>
      <c r="CS14" s="139"/>
      <c r="CT14" s="139"/>
      <c r="CU14" s="139"/>
      <c r="CV14" s="139"/>
      <c r="CW14" s="139"/>
      <c r="CX14" s="139"/>
      <c r="CY14" s="139"/>
      <c r="CZ14" s="139"/>
      <c r="DA14" s="139"/>
      <c r="DB14" s="139"/>
      <c r="DC14" s="139"/>
      <c r="DD14" s="139"/>
      <c r="DE14" s="139"/>
      <c r="DF14" s="140"/>
      <c r="DG14" s="14"/>
    </row>
    <row r="15" spans="1:111" ht="15" customHeight="1">
      <c r="A15" s="123" t="s">
        <v>29</v>
      </c>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5"/>
      <c r="AC15" s="135"/>
      <c r="AD15" s="136"/>
      <c r="AE15" s="136"/>
      <c r="AF15" s="136"/>
      <c r="AG15" s="136"/>
      <c r="AH15" s="136"/>
      <c r="AI15" s="152"/>
      <c r="AJ15" s="152"/>
      <c r="AK15" s="152"/>
      <c r="AL15" s="152"/>
      <c r="AM15" s="152"/>
      <c r="AN15" s="152"/>
      <c r="AO15" s="152"/>
      <c r="AP15" s="152"/>
      <c r="AQ15" s="152"/>
      <c r="AR15" s="152"/>
      <c r="AS15" s="152"/>
      <c r="AT15" s="152"/>
      <c r="AU15" s="152"/>
      <c r="AV15" s="152"/>
      <c r="AW15" s="152"/>
      <c r="AX15" s="152"/>
      <c r="AY15" s="152"/>
      <c r="AZ15" s="152"/>
      <c r="BA15" s="152"/>
      <c r="BB15" s="152"/>
      <c r="BC15" s="148"/>
      <c r="BD15" s="148"/>
      <c r="BE15" s="148"/>
      <c r="BF15" s="148"/>
      <c r="BG15" s="148"/>
      <c r="BH15" s="148"/>
      <c r="BI15" s="148"/>
      <c r="BJ15" s="148"/>
      <c r="BK15" s="148"/>
      <c r="BL15" s="148"/>
      <c r="BM15" s="148"/>
      <c r="BN15" s="148"/>
      <c r="BO15" s="148"/>
      <c r="BP15" s="148"/>
      <c r="BQ15" s="148"/>
      <c r="BR15" s="148"/>
      <c r="BS15" s="148"/>
      <c r="BT15" s="148"/>
      <c r="BU15" s="148"/>
      <c r="BV15" s="148"/>
      <c r="BW15" s="132"/>
      <c r="BX15" s="133"/>
      <c r="BY15" s="133"/>
      <c r="BZ15" s="133"/>
      <c r="CA15" s="133"/>
      <c r="CB15" s="133"/>
      <c r="CC15" s="133"/>
      <c r="CD15" s="133"/>
      <c r="CE15" s="133"/>
      <c r="CF15" s="133"/>
      <c r="CG15" s="133"/>
      <c r="CH15" s="133"/>
      <c r="CI15" s="133"/>
      <c r="CJ15" s="133"/>
      <c r="CK15" s="133"/>
      <c r="CL15" s="133"/>
      <c r="CM15" s="133"/>
      <c r="CN15" s="134"/>
      <c r="CO15" s="139"/>
      <c r="CP15" s="139"/>
      <c r="CQ15" s="139"/>
      <c r="CR15" s="139"/>
      <c r="CS15" s="139"/>
      <c r="CT15" s="139"/>
      <c r="CU15" s="139"/>
      <c r="CV15" s="139"/>
      <c r="CW15" s="139"/>
      <c r="CX15" s="139"/>
      <c r="CY15" s="139"/>
      <c r="CZ15" s="139"/>
      <c r="DA15" s="139"/>
      <c r="DB15" s="139"/>
      <c r="DC15" s="139"/>
      <c r="DD15" s="139"/>
      <c r="DE15" s="139"/>
      <c r="DF15" s="140"/>
      <c r="DG15" s="14"/>
    </row>
    <row r="16" spans="1:111" ht="15" customHeight="1">
      <c r="A16" s="145" t="s">
        <v>30</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7"/>
      <c r="AC16" s="137" t="s">
        <v>25</v>
      </c>
      <c r="AD16" s="138"/>
      <c r="AE16" s="138"/>
      <c r="AF16" s="138"/>
      <c r="AG16" s="138"/>
      <c r="AH16" s="138"/>
      <c r="AI16" s="144" t="s">
        <v>31</v>
      </c>
      <c r="AJ16" s="144"/>
      <c r="AK16" s="144"/>
      <c r="AL16" s="144"/>
      <c r="AM16" s="144"/>
      <c r="AN16" s="144"/>
      <c r="AO16" s="144"/>
      <c r="AP16" s="144"/>
      <c r="AQ16" s="144"/>
      <c r="AR16" s="144"/>
      <c r="AS16" s="144"/>
      <c r="AT16" s="144"/>
      <c r="AU16" s="144"/>
      <c r="AV16" s="144"/>
      <c r="AW16" s="144"/>
      <c r="AX16" s="144"/>
      <c r="AY16" s="144"/>
      <c r="AZ16" s="144"/>
      <c r="BA16" s="144"/>
      <c r="BB16" s="144"/>
      <c r="BC16" s="126">
        <f>BC17</f>
        <v>563700</v>
      </c>
      <c r="BD16" s="126"/>
      <c r="BE16" s="126"/>
      <c r="BF16" s="126"/>
      <c r="BG16" s="126"/>
      <c r="BH16" s="126"/>
      <c r="BI16" s="126"/>
      <c r="BJ16" s="126"/>
      <c r="BK16" s="126"/>
      <c r="BL16" s="126"/>
      <c r="BM16" s="126"/>
      <c r="BN16" s="126"/>
      <c r="BO16" s="126"/>
      <c r="BP16" s="126"/>
      <c r="BQ16" s="126"/>
      <c r="BR16" s="126"/>
      <c r="BS16" s="126"/>
      <c r="BT16" s="126"/>
      <c r="BU16" s="126"/>
      <c r="BV16" s="126"/>
      <c r="BW16" s="121">
        <f>BW17</f>
        <v>512086.99</v>
      </c>
      <c r="BX16" s="121"/>
      <c r="BY16" s="121"/>
      <c r="BZ16" s="121"/>
      <c r="CA16" s="121"/>
      <c r="CB16" s="121"/>
      <c r="CC16" s="121"/>
      <c r="CD16" s="121"/>
      <c r="CE16" s="121"/>
      <c r="CF16" s="121"/>
      <c r="CG16" s="121"/>
      <c r="CH16" s="121"/>
      <c r="CI16" s="121"/>
      <c r="CJ16" s="121"/>
      <c r="CK16" s="121"/>
      <c r="CL16" s="121"/>
      <c r="CM16" s="121"/>
      <c r="CN16" s="121"/>
      <c r="CO16" s="121">
        <f>BC16-BW16</f>
        <v>51613.01000000001</v>
      </c>
      <c r="CP16" s="121"/>
      <c r="CQ16" s="121"/>
      <c r="CR16" s="121"/>
      <c r="CS16" s="121"/>
      <c r="CT16" s="121"/>
      <c r="CU16" s="121"/>
      <c r="CV16" s="121"/>
      <c r="CW16" s="121"/>
      <c r="CX16" s="121"/>
      <c r="CY16" s="121"/>
      <c r="CZ16" s="121"/>
      <c r="DA16" s="121"/>
      <c r="DB16" s="121"/>
      <c r="DC16" s="121"/>
      <c r="DD16" s="121"/>
      <c r="DE16" s="121"/>
      <c r="DF16" s="122"/>
      <c r="DG16" s="14"/>
    </row>
    <row r="17" spans="1:111" ht="13.5" customHeight="1">
      <c r="A17" s="123" t="s">
        <v>32</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5"/>
      <c r="AC17" s="135" t="s">
        <v>25</v>
      </c>
      <c r="AD17" s="136"/>
      <c r="AE17" s="136"/>
      <c r="AF17" s="136"/>
      <c r="AG17" s="136"/>
      <c r="AH17" s="136"/>
      <c r="AI17" s="152" t="s">
        <v>33</v>
      </c>
      <c r="AJ17" s="152"/>
      <c r="AK17" s="152"/>
      <c r="AL17" s="152"/>
      <c r="AM17" s="152"/>
      <c r="AN17" s="152"/>
      <c r="AO17" s="152"/>
      <c r="AP17" s="152"/>
      <c r="AQ17" s="152"/>
      <c r="AR17" s="152"/>
      <c r="AS17" s="152"/>
      <c r="AT17" s="152"/>
      <c r="AU17" s="152"/>
      <c r="AV17" s="152"/>
      <c r="AW17" s="152"/>
      <c r="AX17" s="152"/>
      <c r="AY17" s="152"/>
      <c r="AZ17" s="152"/>
      <c r="BA17" s="152"/>
      <c r="BB17" s="152"/>
      <c r="BC17" s="126">
        <f>BC18+BC19</f>
        <v>563700</v>
      </c>
      <c r="BD17" s="126"/>
      <c r="BE17" s="126"/>
      <c r="BF17" s="126"/>
      <c r="BG17" s="126"/>
      <c r="BH17" s="126"/>
      <c r="BI17" s="126"/>
      <c r="BJ17" s="126"/>
      <c r="BK17" s="126"/>
      <c r="BL17" s="126"/>
      <c r="BM17" s="126"/>
      <c r="BN17" s="126"/>
      <c r="BO17" s="126"/>
      <c r="BP17" s="126"/>
      <c r="BQ17" s="126"/>
      <c r="BR17" s="126"/>
      <c r="BS17" s="126"/>
      <c r="BT17" s="126"/>
      <c r="BU17" s="126"/>
      <c r="BV17" s="126"/>
      <c r="BW17" s="121">
        <f>BW18+BW19</f>
        <v>512086.99</v>
      </c>
      <c r="BX17" s="121"/>
      <c r="BY17" s="121"/>
      <c r="BZ17" s="121"/>
      <c r="CA17" s="121"/>
      <c r="CB17" s="121"/>
      <c r="CC17" s="121"/>
      <c r="CD17" s="121"/>
      <c r="CE17" s="121"/>
      <c r="CF17" s="121"/>
      <c r="CG17" s="121"/>
      <c r="CH17" s="121"/>
      <c r="CI17" s="121"/>
      <c r="CJ17" s="121"/>
      <c r="CK17" s="121"/>
      <c r="CL17" s="121"/>
      <c r="CM17" s="121"/>
      <c r="CN17" s="121"/>
      <c r="CO17" s="121">
        <f>BC17-BW17</f>
        <v>51613.01000000001</v>
      </c>
      <c r="CP17" s="121"/>
      <c r="CQ17" s="121"/>
      <c r="CR17" s="121"/>
      <c r="CS17" s="121"/>
      <c r="CT17" s="121"/>
      <c r="CU17" s="121"/>
      <c r="CV17" s="121"/>
      <c r="CW17" s="121"/>
      <c r="CX17" s="121"/>
      <c r="CY17" s="121"/>
      <c r="CZ17" s="121"/>
      <c r="DA17" s="121"/>
      <c r="DB17" s="121"/>
      <c r="DC17" s="121"/>
      <c r="DD17" s="121"/>
      <c r="DE17" s="121"/>
      <c r="DF17" s="122"/>
      <c r="DG17" s="14"/>
    </row>
    <row r="18" spans="1:111" ht="47.25" customHeight="1">
      <c r="A18" s="123" t="s">
        <v>34</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5"/>
      <c r="AC18" s="135" t="s">
        <v>25</v>
      </c>
      <c r="AD18" s="136"/>
      <c r="AE18" s="136"/>
      <c r="AF18" s="136"/>
      <c r="AG18" s="136"/>
      <c r="AH18" s="136"/>
      <c r="AI18" s="152" t="s">
        <v>35</v>
      </c>
      <c r="AJ18" s="152"/>
      <c r="AK18" s="152"/>
      <c r="AL18" s="152"/>
      <c r="AM18" s="152"/>
      <c r="AN18" s="152"/>
      <c r="AO18" s="152"/>
      <c r="AP18" s="152"/>
      <c r="AQ18" s="152"/>
      <c r="AR18" s="152"/>
      <c r="AS18" s="152"/>
      <c r="AT18" s="152"/>
      <c r="AU18" s="152"/>
      <c r="AV18" s="152"/>
      <c r="AW18" s="152"/>
      <c r="AX18" s="152"/>
      <c r="AY18" s="152"/>
      <c r="AZ18" s="152"/>
      <c r="BA18" s="152"/>
      <c r="BB18" s="152"/>
      <c r="BC18" s="126">
        <v>563700</v>
      </c>
      <c r="BD18" s="126"/>
      <c r="BE18" s="126"/>
      <c r="BF18" s="126"/>
      <c r="BG18" s="126"/>
      <c r="BH18" s="126"/>
      <c r="BI18" s="126"/>
      <c r="BJ18" s="126"/>
      <c r="BK18" s="126"/>
      <c r="BL18" s="126"/>
      <c r="BM18" s="126"/>
      <c r="BN18" s="126"/>
      <c r="BO18" s="126"/>
      <c r="BP18" s="126"/>
      <c r="BQ18" s="126"/>
      <c r="BR18" s="126"/>
      <c r="BS18" s="126"/>
      <c r="BT18" s="126"/>
      <c r="BU18" s="126"/>
      <c r="BV18" s="126"/>
      <c r="BW18" s="121">
        <v>506942.82</v>
      </c>
      <c r="BX18" s="121"/>
      <c r="BY18" s="121"/>
      <c r="BZ18" s="121"/>
      <c r="CA18" s="121"/>
      <c r="CB18" s="121"/>
      <c r="CC18" s="121"/>
      <c r="CD18" s="121"/>
      <c r="CE18" s="121"/>
      <c r="CF18" s="121"/>
      <c r="CG18" s="121"/>
      <c r="CH18" s="121"/>
      <c r="CI18" s="121"/>
      <c r="CJ18" s="121"/>
      <c r="CK18" s="121"/>
      <c r="CL18" s="121"/>
      <c r="CM18" s="121"/>
      <c r="CN18" s="121"/>
      <c r="CO18" s="121">
        <f>BC18-BW18</f>
        <v>56757.17999999999</v>
      </c>
      <c r="CP18" s="121"/>
      <c r="CQ18" s="121"/>
      <c r="CR18" s="121"/>
      <c r="CS18" s="121"/>
      <c r="CT18" s="121"/>
      <c r="CU18" s="121"/>
      <c r="CV18" s="121"/>
      <c r="CW18" s="121"/>
      <c r="CX18" s="121"/>
      <c r="CY18" s="121"/>
      <c r="CZ18" s="121"/>
      <c r="DA18" s="121"/>
      <c r="DB18" s="121"/>
      <c r="DC18" s="121"/>
      <c r="DD18" s="121"/>
      <c r="DE18" s="121"/>
      <c r="DF18" s="122"/>
      <c r="DG18" s="14"/>
    </row>
    <row r="19" spans="1:111" ht="25.5" customHeight="1">
      <c r="A19" s="123" t="s">
        <v>36</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5"/>
      <c r="AC19" s="135" t="s">
        <v>25</v>
      </c>
      <c r="AD19" s="136"/>
      <c r="AE19" s="136"/>
      <c r="AF19" s="136"/>
      <c r="AG19" s="136"/>
      <c r="AH19" s="136"/>
      <c r="AI19" s="152" t="s">
        <v>37</v>
      </c>
      <c r="AJ19" s="152"/>
      <c r="AK19" s="152"/>
      <c r="AL19" s="152"/>
      <c r="AM19" s="152"/>
      <c r="AN19" s="152"/>
      <c r="AO19" s="152"/>
      <c r="AP19" s="152"/>
      <c r="AQ19" s="152"/>
      <c r="AR19" s="152"/>
      <c r="AS19" s="152"/>
      <c r="AT19" s="152"/>
      <c r="AU19" s="152"/>
      <c r="AV19" s="152"/>
      <c r="AW19" s="152"/>
      <c r="AX19" s="152"/>
      <c r="AY19" s="152"/>
      <c r="AZ19" s="152"/>
      <c r="BA19" s="152"/>
      <c r="BB19" s="152"/>
      <c r="BC19" s="126">
        <v>0</v>
      </c>
      <c r="BD19" s="126"/>
      <c r="BE19" s="126"/>
      <c r="BF19" s="126"/>
      <c r="BG19" s="126"/>
      <c r="BH19" s="126"/>
      <c r="BI19" s="126"/>
      <c r="BJ19" s="126"/>
      <c r="BK19" s="126"/>
      <c r="BL19" s="126"/>
      <c r="BM19" s="126"/>
      <c r="BN19" s="126"/>
      <c r="BO19" s="126"/>
      <c r="BP19" s="126"/>
      <c r="BQ19" s="126"/>
      <c r="BR19" s="126"/>
      <c r="BS19" s="126"/>
      <c r="BT19" s="126"/>
      <c r="BU19" s="126"/>
      <c r="BV19" s="126"/>
      <c r="BW19" s="121">
        <f>305+44.97+4794.2</f>
        <v>5144.17</v>
      </c>
      <c r="BX19" s="121"/>
      <c r="BY19" s="121"/>
      <c r="BZ19" s="121"/>
      <c r="CA19" s="121"/>
      <c r="CB19" s="121"/>
      <c r="CC19" s="121"/>
      <c r="CD19" s="121"/>
      <c r="CE19" s="121"/>
      <c r="CF19" s="121"/>
      <c r="CG19" s="121"/>
      <c r="CH19" s="121"/>
      <c r="CI19" s="121"/>
      <c r="CJ19" s="121"/>
      <c r="CK19" s="121"/>
      <c r="CL19" s="121"/>
      <c r="CM19" s="121"/>
      <c r="CN19" s="121"/>
      <c r="CO19" s="121">
        <f>BC19-BW19</f>
        <v>-5144.17</v>
      </c>
      <c r="CP19" s="121"/>
      <c r="CQ19" s="121"/>
      <c r="CR19" s="121"/>
      <c r="CS19" s="121"/>
      <c r="CT19" s="121"/>
      <c r="CU19" s="121"/>
      <c r="CV19" s="121"/>
      <c r="CW19" s="121"/>
      <c r="CX19" s="121"/>
      <c r="CY19" s="121"/>
      <c r="CZ19" s="121"/>
      <c r="DA19" s="121"/>
      <c r="DB19" s="121"/>
      <c r="DC19" s="121"/>
      <c r="DD19" s="121"/>
      <c r="DE19" s="121"/>
      <c r="DF19" s="122"/>
      <c r="DG19" s="14"/>
    </row>
    <row r="20" spans="1:111" ht="14.25" customHeight="1">
      <c r="A20" s="168" t="s">
        <v>38</v>
      </c>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70"/>
      <c r="AC20" s="135" t="s">
        <v>25</v>
      </c>
      <c r="AD20" s="136"/>
      <c r="AE20" s="136"/>
      <c r="AF20" s="136"/>
      <c r="AG20" s="136"/>
      <c r="AH20" s="136"/>
      <c r="AI20" s="152" t="s">
        <v>39</v>
      </c>
      <c r="AJ20" s="152"/>
      <c r="AK20" s="152"/>
      <c r="AL20" s="152"/>
      <c r="AM20" s="152"/>
      <c r="AN20" s="152"/>
      <c r="AO20" s="152"/>
      <c r="AP20" s="152"/>
      <c r="AQ20" s="152"/>
      <c r="AR20" s="152"/>
      <c r="AS20" s="152"/>
      <c r="AT20" s="152"/>
      <c r="AU20" s="152"/>
      <c r="AV20" s="152"/>
      <c r="AW20" s="152"/>
      <c r="AX20" s="152"/>
      <c r="AY20" s="152"/>
      <c r="AZ20" s="152"/>
      <c r="BA20" s="152"/>
      <c r="BB20" s="152"/>
      <c r="BC20" s="121">
        <v>150400</v>
      </c>
      <c r="BD20" s="121"/>
      <c r="BE20" s="121"/>
      <c r="BF20" s="121"/>
      <c r="BG20" s="121"/>
      <c r="BH20" s="121"/>
      <c r="BI20" s="121"/>
      <c r="BJ20" s="121"/>
      <c r="BK20" s="121"/>
      <c r="BL20" s="121"/>
      <c r="BM20" s="121"/>
      <c r="BN20" s="121"/>
      <c r="BO20" s="121"/>
      <c r="BP20" s="121"/>
      <c r="BQ20" s="121"/>
      <c r="BR20" s="121"/>
      <c r="BS20" s="121"/>
      <c r="BT20" s="121"/>
      <c r="BU20" s="121"/>
      <c r="BV20" s="121"/>
      <c r="BW20" s="121">
        <f>BW24</f>
        <v>150447.87</v>
      </c>
      <c r="BX20" s="121"/>
      <c r="BY20" s="121"/>
      <c r="BZ20" s="121"/>
      <c r="CA20" s="121"/>
      <c r="CB20" s="121"/>
      <c r="CC20" s="121"/>
      <c r="CD20" s="121"/>
      <c r="CE20" s="121"/>
      <c r="CF20" s="121"/>
      <c r="CG20" s="121"/>
      <c r="CH20" s="121"/>
      <c r="CI20" s="121"/>
      <c r="CJ20" s="121"/>
      <c r="CK20" s="121"/>
      <c r="CL20" s="121"/>
      <c r="CM20" s="121"/>
      <c r="CN20" s="121"/>
      <c r="CO20" s="121">
        <f>BC20-BW20</f>
        <v>-47.86999999999534</v>
      </c>
      <c r="CP20" s="121"/>
      <c r="CQ20" s="121"/>
      <c r="CR20" s="121"/>
      <c r="CS20" s="121"/>
      <c r="CT20" s="121"/>
      <c r="CU20" s="121"/>
      <c r="CV20" s="121"/>
      <c r="CW20" s="121"/>
      <c r="CX20" s="121"/>
      <c r="CY20" s="121"/>
      <c r="CZ20" s="121"/>
      <c r="DA20" s="121"/>
      <c r="DB20" s="121"/>
      <c r="DC20" s="121"/>
      <c r="DD20" s="121"/>
      <c r="DE20" s="121"/>
      <c r="DF20" s="122"/>
      <c r="DG20" s="14"/>
    </row>
    <row r="21" spans="1:111" ht="21.75" customHeight="1" hidden="1">
      <c r="A21" s="168" t="s">
        <v>40</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70"/>
      <c r="AC21" s="135" t="s">
        <v>25</v>
      </c>
      <c r="AD21" s="136"/>
      <c r="AE21" s="136"/>
      <c r="AF21" s="136"/>
      <c r="AG21" s="136"/>
      <c r="AH21" s="136"/>
      <c r="AI21" s="152" t="s">
        <v>41</v>
      </c>
      <c r="AJ21" s="152"/>
      <c r="AK21" s="152"/>
      <c r="AL21" s="152"/>
      <c r="AM21" s="152"/>
      <c r="AN21" s="152"/>
      <c r="AO21" s="152"/>
      <c r="AP21" s="152"/>
      <c r="AQ21" s="152"/>
      <c r="AR21" s="152"/>
      <c r="AS21" s="152"/>
      <c r="AT21" s="152"/>
      <c r="AU21" s="152"/>
      <c r="AV21" s="152"/>
      <c r="AW21" s="152"/>
      <c r="AX21" s="152"/>
      <c r="AY21" s="152"/>
      <c r="AZ21" s="152"/>
      <c r="BA21" s="152"/>
      <c r="BB21" s="152"/>
      <c r="BC21" s="121">
        <f>BC22</f>
        <v>0</v>
      </c>
      <c r="BD21" s="121"/>
      <c r="BE21" s="121"/>
      <c r="BF21" s="121"/>
      <c r="BG21" s="121"/>
      <c r="BH21" s="121"/>
      <c r="BI21" s="121"/>
      <c r="BJ21" s="121"/>
      <c r="BK21" s="121"/>
      <c r="BL21" s="121"/>
      <c r="BM21" s="121"/>
      <c r="BN21" s="121"/>
      <c r="BO21" s="121"/>
      <c r="BP21" s="121"/>
      <c r="BQ21" s="121"/>
      <c r="BR21" s="121"/>
      <c r="BS21" s="121"/>
      <c r="BT21" s="121"/>
      <c r="BU21" s="121"/>
      <c r="BV21" s="121"/>
      <c r="BW21" s="121" t="s">
        <v>443</v>
      </c>
      <c r="BX21" s="121"/>
      <c r="BY21" s="121"/>
      <c r="BZ21" s="121"/>
      <c r="CA21" s="121"/>
      <c r="CB21" s="121"/>
      <c r="CC21" s="121"/>
      <c r="CD21" s="121"/>
      <c r="CE21" s="121"/>
      <c r="CF21" s="121"/>
      <c r="CG21" s="121"/>
      <c r="CH21" s="121"/>
      <c r="CI21" s="121"/>
      <c r="CJ21" s="121"/>
      <c r="CK21" s="121"/>
      <c r="CL21" s="121"/>
      <c r="CM21" s="121"/>
      <c r="CN21" s="121"/>
      <c r="CO21" s="121" t="s">
        <v>443</v>
      </c>
      <c r="CP21" s="121"/>
      <c r="CQ21" s="121"/>
      <c r="CR21" s="121"/>
      <c r="CS21" s="121"/>
      <c r="CT21" s="121"/>
      <c r="CU21" s="121"/>
      <c r="CV21" s="121"/>
      <c r="CW21" s="121"/>
      <c r="CX21" s="121"/>
      <c r="CY21" s="121"/>
      <c r="CZ21" s="121"/>
      <c r="DA21" s="121"/>
      <c r="DB21" s="121"/>
      <c r="DC21" s="121"/>
      <c r="DD21" s="121"/>
      <c r="DE21" s="121"/>
      <c r="DF21" s="122"/>
      <c r="DG21" s="14"/>
    </row>
    <row r="22" spans="1:111" ht="18.75" customHeight="1" hidden="1">
      <c r="A22" s="168" t="s">
        <v>42</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70"/>
      <c r="AC22" s="135" t="s">
        <v>25</v>
      </c>
      <c r="AD22" s="136"/>
      <c r="AE22" s="136"/>
      <c r="AF22" s="136"/>
      <c r="AG22" s="136"/>
      <c r="AH22" s="136"/>
      <c r="AI22" s="152" t="s">
        <v>363</v>
      </c>
      <c r="AJ22" s="152"/>
      <c r="AK22" s="152"/>
      <c r="AL22" s="152"/>
      <c r="AM22" s="152"/>
      <c r="AN22" s="152"/>
      <c r="AO22" s="152"/>
      <c r="AP22" s="152"/>
      <c r="AQ22" s="152"/>
      <c r="AR22" s="152"/>
      <c r="AS22" s="152"/>
      <c r="AT22" s="152"/>
      <c r="AU22" s="152"/>
      <c r="AV22" s="152"/>
      <c r="AW22" s="152"/>
      <c r="AX22" s="152"/>
      <c r="AY22" s="152"/>
      <c r="AZ22" s="152"/>
      <c r="BA22" s="152"/>
      <c r="BB22" s="152"/>
      <c r="BC22" s="121">
        <f>BC23</f>
        <v>0</v>
      </c>
      <c r="BD22" s="121"/>
      <c r="BE22" s="121"/>
      <c r="BF22" s="121"/>
      <c r="BG22" s="121"/>
      <c r="BH22" s="121"/>
      <c r="BI22" s="121"/>
      <c r="BJ22" s="121"/>
      <c r="BK22" s="121"/>
      <c r="BL22" s="121"/>
      <c r="BM22" s="121"/>
      <c r="BN22" s="121"/>
      <c r="BO22" s="121"/>
      <c r="BP22" s="121"/>
      <c r="BQ22" s="121"/>
      <c r="BR22" s="121"/>
      <c r="BS22" s="121"/>
      <c r="BT22" s="121"/>
      <c r="BU22" s="121"/>
      <c r="BV22" s="121"/>
      <c r="BW22" s="121" t="s">
        <v>443</v>
      </c>
      <c r="BX22" s="121"/>
      <c r="BY22" s="121"/>
      <c r="BZ22" s="121"/>
      <c r="CA22" s="121"/>
      <c r="CB22" s="121"/>
      <c r="CC22" s="121"/>
      <c r="CD22" s="121"/>
      <c r="CE22" s="121"/>
      <c r="CF22" s="121"/>
      <c r="CG22" s="121"/>
      <c r="CH22" s="121"/>
      <c r="CI22" s="121"/>
      <c r="CJ22" s="121"/>
      <c r="CK22" s="121"/>
      <c r="CL22" s="121"/>
      <c r="CM22" s="121"/>
      <c r="CN22" s="121"/>
      <c r="CO22" s="121" t="s">
        <v>443</v>
      </c>
      <c r="CP22" s="121"/>
      <c r="CQ22" s="121"/>
      <c r="CR22" s="121"/>
      <c r="CS22" s="121"/>
      <c r="CT22" s="121"/>
      <c r="CU22" s="121"/>
      <c r="CV22" s="121"/>
      <c r="CW22" s="121"/>
      <c r="CX22" s="121"/>
      <c r="CY22" s="121"/>
      <c r="CZ22" s="121"/>
      <c r="DA22" s="121"/>
      <c r="DB22" s="121"/>
      <c r="DC22" s="121"/>
      <c r="DD22" s="121"/>
      <c r="DE22" s="121"/>
      <c r="DF22" s="122"/>
      <c r="DG22" s="14"/>
    </row>
    <row r="23" spans="1:111" ht="18.75" customHeight="1" hidden="1">
      <c r="A23" s="168" t="s">
        <v>42</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70"/>
      <c r="AC23" s="135" t="s">
        <v>25</v>
      </c>
      <c r="AD23" s="136"/>
      <c r="AE23" s="136"/>
      <c r="AF23" s="136"/>
      <c r="AG23" s="136"/>
      <c r="AH23" s="136"/>
      <c r="AI23" s="152" t="s">
        <v>43</v>
      </c>
      <c r="AJ23" s="152"/>
      <c r="AK23" s="152"/>
      <c r="AL23" s="152"/>
      <c r="AM23" s="152"/>
      <c r="AN23" s="152"/>
      <c r="AO23" s="152"/>
      <c r="AP23" s="152"/>
      <c r="AQ23" s="152"/>
      <c r="AR23" s="152"/>
      <c r="AS23" s="152"/>
      <c r="AT23" s="152"/>
      <c r="AU23" s="152"/>
      <c r="AV23" s="152"/>
      <c r="AW23" s="152"/>
      <c r="AX23" s="152"/>
      <c r="AY23" s="152"/>
      <c r="AZ23" s="152"/>
      <c r="BA23" s="152"/>
      <c r="BB23" s="152"/>
      <c r="BC23" s="121">
        <v>0</v>
      </c>
      <c r="BD23" s="121"/>
      <c r="BE23" s="121"/>
      <c r="BF23" s="121"/>
      <c r="BG23" s="121"/>
      <c r="BH23" s="121"/>
      <c r="BI23" s="121"/>
      <c r="BJ23" s="121"/>
      <c r="BK23" s="121"/>
      <c r="BL23" s="121"/>
      <c r="BM23" s="121"/>
      <c r="BN23" s="121"/>
      <c r="BO23" s="121"/>
      <c r="BP23" s="121"/>
      <c r="BQ23" s="121"/>
      <c r="BR23" s="121"/>
      <c r="BS23" s="121"/>
      <c r="BT23" s="121"/>
      <c r="BU23" s="121"/>
      <c r="BV23" s="121"/>
      <c r="BW23" s="121" t="s">
        <v>443</v>
      </c>
      <c r="BX23" s="121"/>
      <c r="BY23" s="121"/>
      <c r="BZ23" s="121"/>
      <c r="CA23" s="121"/>
      <c r="CB23" s="121"/>
      <c r="CC23" s="121"/>
      <c r="CD23" s="121"/>
      <c r="CE23" s="121"/>
      <c r="CF23" s="121"/>
      <c r="CG23" s="121"/>
      <c r="CH23" s="121"/>
      <c r="CI23" s="121"/>
      <c r="CJ23" s="121"/>
      <c r="CK23" s="121"/>
      <c r="CL23" s="121"/>
      <c r="CM23" s="121"/>
      <c r="CN23" s="121"/>
      <c r="CO23" s="121" t="s">
        <v>443</v>
      </c>
      <c r="CP23" s="121"/>
      <c r="CQ23" s="121"/>
      <c r="CR23" s="121"/>
      <c r="CS23" s="121"/>
      <c r="CT23" s="121"/>
      <c r="CU23" s="121"/>
      <c r="CV23" s="121"/>
      <c r="CW23" s="121"/>
      <c r="CX23" s="121"/>
      <c r="CY23" s="121"/>
      <c r="CZ23" s="121"/>
      <c r="DA23" s="121"/>
      <c r="DB23" s="121"/>
      <c r="DC23" s="121"/>
      <c r="DD23" s="121"/>
      <c r="DE23" s="121"/>
      <c r="DF23" s="122"/>
      <c r="DG23" s="14"/>
    </row>
    <row r="24" spans="1:111" ht="15" customHeight="1">
      <c r="A24" s="168" t="s">
        <v>44</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70"/>
      <c r="AC24" s="135" t="s">
        <v>25</v>
      </c>
      <c r="AD24" s="136"/>
      <c r="AE24" s="136"/>
      <c r="AF24" s="136"/>
      <c r="AG24" s="136"/>
      <c r="AH24" s="136"/>
      <c r="AI24" s="152" t="s">
        <v>339</v>
      </c>
      <c r="AJ24" s="152"/>
      <c r="AK24" s="152"/>
      <c r="AL24" s="152"/>
      <c r="AM24" s="152"/>
      <c r="AN24" s="152"/>
      <c r="AO24" s="152"/>
      <c r="AP24" s="152"/>
      <c r="AQ24" s="152"/>
      <c r="AR24" s="152"/>
      <c r="AS24" s="152"/>
      <c r="AT24" s="152"/>
      <c r="AU24" s="152"/>
      <c r="AV24" s="152"/>
      <c r="AW24" s="152"/>
      <c r="AX24" s="152"/>
      <c r="AY24" s="152"/>
      <c r="AZ24" s="152"/>
      <c r="BA24" s="152"/>
      <c r="BB24" s="152"/>
      <c r="BC24" s="121">
        <f>BC25</f>
        <v>150400</v>
      </c>
      <c r="BD24" s="121"/>
      <c r="BE24" s="121"/>
      <c r="BF24" s="121"/>
      <c r="BG24" s="121"/>
      <c r="BH24" s="121"/>
      <c r="BI24" s="121"/>
      <c r="BJ24" s="121"/>
      <c r="BK24" s="121"/>
      <c r="BL24" s="121"/>
      <c r="BM24" s="121"/>
      <c r="BN24" s="121"/>
      <c r="BO24" s="121"/>
      <c r="BP24" s="121"/>
      <c r="BQ24" s="121"/>
      <c r="BR24" s="121"/>
      <c r="BS24" s="121"/>
      <c r="BT24" s="121"/>
      <c r="BU24" s="121"/>
      <c r="BV24" s="121"/>
      <c r="BW24" s="121">
        <f>BW25</f>
        <v>150447.87</v>
      </c>
      <c r="BX24" s="121"/>
      <c r="BY24" s="121"/>
      <c r="BZ24" s="121"/>
      <c r="CA24" s="121"/>
      <c r="CB24" s="121"/>
      <c r="CC24" s="121"/>
      <c r="CD24" s="121"/>
      <c r="CE24" s="121"/>
      <c r="CF24" s="121"/>
      <c r="CG24" s="121"/>
      <c r="CH24" s="121"/>
      <c r="CI24" s="121"/>
      <c r="CJ24" s="121"/>
      <c r="CK24" s="121"/>
      <c r="CL24" s="121"/>
      <c r="CM24" s="121"/>
      <c r="CN24" s="121"/>
      <c r="CO24" s="121">
        <f aca="true" t="shared" si="0" ref="CO24:CO37">BC24-BW24</f>
        <v>-47.86999999999534</v>
      </c>
      <c r="CP24" s="121"/>
      <c r="CQ24" s="121"/>
      <c r="CR24" s="121"/>
      <c r="CS24" s="121"/>
      <c r="CT24" s="121"/>
      <c r="CU24" s="121"/>
      <c r="CV24" s="121"/>
      <c r="CW24" s="121"/>
      <c r="CX24" s="121"/>
      <c r="CY24" s="121"/>
      <c r="CZ24" s="121"/>
      <c r="DA24" s="121"/>
      <c r="DB24" s="121"/>
      <c r="DC24" s="121"/>
      <c r="DD24" s="121"/>
      <c r="DE24" s="121"/>
      <c r="DF24" s="122"/>
      <c r="DG24" s="14"/>
    </row>
    <row r="25" spans="1:111" ht="15" customHeight="1">
      <c r="A25" s="168" t="s">
        <v>44</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70"/>
      <c r="AC25" s="135" t="s">
        <v>25</v>
      </c>
      <c r="AD25" s="136"/>
      <c r="AE25" s="136"/>
      <c r="AF25" s="136"/>
      <c r="AG25" s="136"/>
      <c r="AH25" s="136"/>
      <c r="AI25" s="152" t="s">
        <v>45</v>
      </c>
      <c r="AJ25" s="152"/>
      <c r="AK25" s="152"/>
      <c r="AL25" s="152"/>
      <c r="AM25" s="152"/>
      <c r="AN25" s="152"/>
      <c r="AO25" s="152"/>
      <c r="AP25" s="152"/>
      <c r="AQ25" s="152"/>
      <c r="AR25" s="152"/>
      <c r="AS25" s="152"/>
      <c r="AT25" s="152"/>
      <c r="AU25" s="152"/>
      <c r="AV25" s="152"/>
      <c r="AW25" s="152"/>
      <c r="AX25" s="152"/>
      <c r="AY25" s="152"/>
      <c r="AZ25" s="152"/>
      <c r="BA25" s="152"/>
      <c r="BB25" s="152"/>
      <c r="BC25" s="121">
        <v>150400</v>
      </c>
      <c r="BD25" s="121"/>
      <c r="BE25" s="121"/>
      <c r="BF25" s="121"/>
      <c r="BG25" s="121"/>
      <c r="BH25" s="121"/>
      <c r="BI25" s="121"/>
      <c r="BJ25" s="121"/>
      <c r="BK25" s="121"/>
      <c r="BL25" s="121"/>
      <c r="BM25" s="121"/>
      <c r="BN25" s="121"/>
      <c r="BO25" s="121"/>
      <c r="BP25" s="121"/>
      <c r="BQ25" s="121"/>
      <c r="BR25" s="121"/>
      <c r="BS25" s="121"/>
      <c r="BT25" s="121"/>
      <c r="BU25" s="121"/>
      <c r="BV25" s="121"/>
      <c r="BW25" s="121">
        <f>149230.5+1217.37</f>
        <v>150447.87</v>
      </c>
      <c r="BX25" s="121"/>
      <c r="BY25" s="121"/>
      <c r="BZ25" s="121"/>
      <c r="CA25" s="121"/>
      <c r="CB25" s="121"/>
      <c r="CC25" s="121"/>
      <c r="CD25" s="121"/>
      <c r="CE25" s="121"/>
      <c r="CF25" s="121"/>
      <c r="CG25" s="121"/>
      <c r="CH25" s="121"/>
      <c r="CI25" s="121"/>
      <c r="CJ25" s="121"/>
      <c r="CK25" s="121"/>
      <c r="CL25" s="121"/>
      <c r="CM25" s="121"/>
      <c r="CN25" s="121"/>
      <c r="CO25" s="121">
        <f t="shared" si="0"/>
        <v>-47.86999999999534</v>
      </c>
      <c r="CP25" s="121"/>
      <c r="CQ25" s="121"/>
      <c r="CR25" s="121"/>
      <c r="CS25" s="121"/>
      <c r="CT25" s="121"/>
      <c r="CU25" s="121"/>
      <c r="CV25" s="121"/>
      <c r="CW25" s="121"/>
      <c r="CX25" s="121"/>
      <c r="CY25" s="121"/>
      <c r="CZ25" s="121"/>
      <c r="DA25" s="121"/>
      <c r="DB25" s="121"/>
      <c r="DC25" s="121"/>
      <c r="DD25" s="121"/>
      <c r="DE25" s="121"/>
      <c r="DF25" s="122"/>
      <c r="DG25" s="14"/>
    </row>
    <row r="26" spans="1:111" ht="15" customHeight="1">
      <c r="A26" s="171" t="s">
        <v>46</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3"/>
      <c r="AC26" s="135" t="s">
        <v>25</v>
      </c>
      <c r="AD26" s="136"/>
      <c r="AE26" s="136"/>
      <c r="AF26" s="136"/>
      <c r="AG26" s="136"/>
      <c r="AH26" s="136"/>
      <c r="AI26" s="152" t="s">
        <v>47</v>
      </c>
      <c r="AJ26" s="152"/>
      <c r="AK26" s="152"/>
      <c r="AL26" s="152"/>
      <c r="AM26" s="152"/>
      <c r="AN26" s="152"/>
      <c r="AO26" s="152"/>
      <c r="AP26" s="152"/>
      <c r="AQ26" s="152"/>
      <c r="AR26" s="152"/>
      <c r="AS26" s="152"/>
      <c r="AT26" s="152"/>
      <c r="AU26" s="152"/>
      <c r="AV26" s="152"/>
      <c r="AW26" s="152"/>
      <c r="AX26" s="152"/>
      <c r="AY26" s="152"/>
      <c r="AZ26" s="152"/>
      <c r="BA26" s="152"/>
      <c r="BB26" s="152"/>
      <c r="BC26" s="121">
        <f>BC27+BC30</f>
        <v>748900</v>
      </c>
      <c r="BD26" s="121"/>
      <c r="BE26" s="121"/>
      <c r="BF26" s="121"/>
      <c r="BG26" s="121"/>
      <c r="BH26" s="121"/>
      <c r="BI26" s="121"/>
      <c r="BJ26" s="121"/>
      <c r="BK26" s="121"/>
      <c r="BL26" s="121"/>
      <c r="BM26" s="121"/>
      <c r="BN26" s="121"/>
      <c r="BO26" s="121"/>
      <c r="BP26" s="121"/>
      <c r="BQ26" s="121"/>
      <c r="BR26" s="121"/>
      <c r="BS26" s="121"/>
      <c r="BT26" s="121"/>
      <c r="BU26" s="121"/>
      <c r="BV26" s="121"/>
      <c r="BW26" s="121">
        <f>BW27+BW30</f>
        <v>758841.8899999999</v>
      </c>
      <c r="BX26" s="121"/>
      <c r="BY26" s="121"/>
      <c r="BZ26" s="121"/>
      <c r="CA26" s="121"/>
      <c r="CB26" s="121"/>
      <c r="CC26" s="121"/>
      <c r="CD26" s="121"/>
      <c r="CE26" s="121"/>
      <c r="CF26" s="121"/>
      <c r="CG26" s="121"/>
      <c r="CH26" s="121"/>
      <c r="CI26" s="121"/>
      <c r="CJ26" s="121"/>
      <c r="CK26" s="121"/>
      <c r="CL26" s="121"/>
      <c r="CM26" s="121"/>
      <c r="CN26" s="121"/>
      <c r="CO26" s="121">
        <f t="shared" si="0"/>
        <v>-9941.889999999898</v>
      </c>
      <c r="CP26" s="121"/>
      <c r="CQ26" s="121"/>
      <c r="CR26" s="121"/>
      <c r="CS26" s="121"/>
      <c r="CT26" s="121"/>
      <c r="CU26" s="121"/>
      <c r="CV26" s="121"/>
      <c r="CW26" s="121"/>
      <c r="CX26" s="121"/>
      <c r="CY26" s="121"/>
      <c r="CZ26" s="121"/>
      <c r="DA26" s="121"/>
      <c r="DB26" s="121"/>
      <c r="DC26" s="121"/>
      <c r="DD26" s="121"/>
      <c r="DE26" s="121"/>
      <c r="DF26" s="122"/>
      <c r="DG26" s="14"/>
    </row>
    <row r="27" spans="1:111" ht="13.5" customHeight="1">
      <c r="A27" s="171" t="s">
        <v>48</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3"/>
      <c r="AC27" s="135" t="s">
        <v>25</v>
      </c>
      <c r="AD27" s="136"/>
      <c r="AE27" s="136"/>
      <c r="AF27" s="136"/>
      <c r="AG27" s="136"/>
      <c r="AH27" s="136"/>
      <c r="AI27" s="152" t="s">
        <v>49</v>
      </c>
      <c r="AJ27" s="152"/>
      <c r="AK27" s="152"/>
      <c r="AL27" s="152"/>
      <c r="AM27" s="152"/>
      <c r="AN27" s="152"/>
      <c r="AO27" s="152"/>
      <c r="AP27" s="152"/>
      <c r="AQ27" s="152"/>
      <c r="AR27" s="152"/>
      <c r="AS27" s="152"/>
      <c r="AT27" s="152"/>
      <c r="AU27" s="152"/>
      <c r="AV27" s="152"/>
      <c r="AW27" s="152"/>
      <c r="AX27" s="152"/>
      <c r="AY27" s="152"/>
      <c r="AZ27" s="152"/>
      <c r="BA27" s="152"/>
      <c r="BB27" s="152"/>
      <c r="BC27" s="121">
        <f>BC28</f>
        <v>75900</v>
      </c>
      <c r="BD27" s="121"/>
      <c r="BE27" s="121"/>
      <c r="BF27" s="121"/>
      <c r="BG27" s="121"/>
      <c r="BH27" s="121"/>
      <c r="BI27" s="121"/>
      <c r="BJ27" s="121"/>
      <c r="BK27" s="121"/>
      <c r="BL27" s="121"/>
      <c r="BM27" s="121"/>
      <c r="BN27" s="121"/>
      <c r="BO27" s="121"/>
      <c r="BP27" s="121"/>
      <c r="BQ27" s="121"/>
      <c r="BR27" s="121"/>
      <c r="BS27" s="121"/>
      <c r="BT27" s="121"/>
      <c r="BU27" s="121"/>
      <c r="BV27" s="121"/>
      <c r="BW27" s="121">
        <f>BW28</f>
        <v>76433.96</v>
      </c>
      <c r="BX27" s="121"/>
      <c r="BY27" s="121"/>
      <c r="BZ27" s="121"/>
      <c r="CA27" s="121"/>
      <c r="CB27" s="121"/>
      <c r="CC27" s="121"/>
      <c r="CD27" s="121"/>
      <c r="CE27" s="121"/>
      <c r="CF27" s="121"/>
      <c r="CG27" s="121"/>
      <c r="CH27" s="121"/>
      <c r="CI27" s="121"/>
      <c r="CJ27" s="121"/>
      <c r="CK27" s="121"/>
      <c r="CL27" s="121"/>
      <c r="CM27" s="121"/>
      <c r="CN27" s="121"/>
      <c r="CO27" s="121">
        <f t="shared" si="0"/>
        <v>-533.9600000000064</v>
      </c>
      <c r="CP27" s="121"/>
      <c r="CQ27" s="121"/>
      <c r="CR27" s="121"/>
      <c r="CS27" s="121"/>
      <c r="CT27" s="121"/>
      <c r="CU27" s="121"/>
      <c r="CV27" s="121"/>
      <c r="CW27" s="121"/>
      <c r="CX27" s="121"/>
      <c r="CY27" s="121"/>
      <c r="CZ27" s="121"/>
      <c r="DA27" s="121"/>
      <c r="DB27" s="121"/>
      <c r="DC27" s="121"/>
      <c r="DD27" s="121"/>
      <c r="DE27" s="121"/>
      <c r="DF27" s="122"/>
      <c r="DG27" s="14"/>
    </row>
    <row r="28" spans="1:111" ht="25.5" customHeight="1">
      <c r="A28" s="168" t="s">
        <v>50</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70"/>
      <c r="AC28" s="135" t="s">
        <v>25</v>
      </c>
      <c r="AD28" s="136"/>
      <c r="AE28" s="136"/>
      <c r="AF28" s="136"/>
      <c r="AG28" s="136"/>
      <c r="AH28" s="136"/>
      <c r="AI28" s="152" t="s">
        <v>51</v>
      </c>
      <c r="AJ28" s="152"/>
      <c r="AK28" s="152"/>
      <c r="AL28" s="152"/>
      <c r="AM28" s="152"/>
      <c r="AN28" s="152"/>
      <c r="AO28" s="152"/>
      <c r="AP28" s="152"/>
      <c r="AQ28" s="152"/>
      <c r="AR28" s="152"/>
      <c r="AS28" s="152"/>
      <c r="AT28" s="152"/>
      <c r="AU28" s="152"/>
      <c r="AV28" s="152"/>
      <c r="AW28" s="152"/>
      <c r="AX28" s="152"/>
      <c r="AY28" s="152"/>
      <c r="AZ28" s="152"/>
      <c r="BA28" s="152"/>
      <c r="BB28" s="152"/>
      <c r="BC28" s="121">
        <f>67000+8500+400</f>
        <v>75900</v>
      </c>
      <c r="BD28" s="121"/>
      <c r="BE28" s="121"/>
      <c r="BF28" s="121"/>
      <c r="BG28" s="121"/>
      <c r="BH28" s="121"/>
      <c r="BI28" s="121"/>
      <c r="BJ28" s="121"/>
      <c r="BK28" s="121"/>
      <c r="BL28" s="121"/>
      <c r="BM28" s="121"/>
      <c r="BN28" s="121"/>
      <c r="BO28" s="121"/>
      <c r="BP28" s="121"/>
      <c r="BQ28" s="121"/>
      <c r="BR28" s="121"/>
      <c r="BS28" s="121"/>
      <c r="BT28" s="121"/>
      <c r="BU28" s="121"/>
      <c r="BV28" s="121"/>
      <c r="BW28" s="121">
        <v>76433.96</v>
      </c>
      <c r="BX28" s="121"/>
      <c r="BY28" s="121"/>
      <c r="BZ28" s="121"/>
      <c r="CA28" s="121"/>
      <c r="CB28" s="121"/>
      <c r="CC28" s="121"/>
      <c r="CD28" s="121"/>
      <c r="CE28" s="121"/>
      <c r="CF28" s="121"/>
      <c r="CG28" s="121"/>
      <c r="CH28" s="121"/>
      <c r="CI28" s="121"/>
      <c r="CJ28" s="121"/>
      <c r="CK28" s="121"/>
      <c r="CL28" s="121"/>
      <c r="CM28" s="121"/>
      <c r="CN28" s="121"/>
      <c r="CO28" s="121">
        <f t="shared" si="0"/>
        <v>-533.9600000000064</v>
      </c>
      <c r="CP28" s="121"/>
      <c r="CQ28" s="121"/>
      <c r="CR28" s="121"/>
      <c r="CS28" s="121"/>
      <c r="CT28" s="121"/>
      <c r="CU28" s="121"/>
      <c r="CV28" s="121"/>
      <c r="CW28" s="121"/>
      <c r="CX28" s="121"/>
      <c r="CY28" s="121"/>
      <c r="CZ28" s="121"/>
      <c r="DA28" s="121"/>
      <c r="DB28" s="121"/>
      <c r="DC28" s="121"/>
      <c r="DD28" s="121"/>
      <c r="DE28" s="121"/>
      <c r="DF28" s="122"/>
      <c r="DG28" s="14"/>
    </row>
    <row r="29" spans="1:111" ht="25.5" customHeight="1" hidden="1">
      <c r="A29" s="168" t="s">
        <v>50</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70"/>
      <c r="AC29" s="135" t="s">
        <v>52</v>
      </c>
      <c r="AD29" s="136"/>
      <c r="AE29" s="136"/>
      <c r="AF29" s="136"/>
      <c r="AG29" s="136"/>
      <c r="AH29" s="136"/>
      <c r="AI29" s="152" t="s">
        <v>53</v>
      </c>
      <c r="AJ29" s="152"/>
      <c r="AK29" s="152"/>
      <c r="AL29" s="152"/>
      <c r="AM29" s="152"/>
      <c r="AN29" s="152"/>
      <c r="AO29" s="152"/>
      <c r="AP29" s="152"/>
      <c r="AQ29" s="152"/>
      <c r="AR29" s="152"/>
      <c r="AS29" s="152"/>
      <c r="AT29" s="152"/>
      <c r="AU29" s="152"/>
      <c r="AV29" s="152"/>
      <c r="AW29" s="152"/>
      <c r="AX29" s="152"/>
      <c r="AY29" s="152"/>
      <c r="AZ29" s="152"/>
      <c r="BA29" s="152"/>
      <c r="BB29" s="152"/>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5"/>
      <c r="CN29" s="15"/>
      <c r="CO29" s="121">
        <f t="shared" si="0"/>
        <v>0</v>
      </c>
      <c r="CP29" s="121"/>
      <c r="CQ29" s="121"/>
      <c r="CR29" s="121"/>
      <c r="CS29" s="121"/>
      <c r="CT29" s="121"/>
      <c r="CU29" s="121"/>
      <c r="CV29" s="121"/>
      <c r="CW29" s="121"/>
      <c r="CX29" s="121"/>
      <c r="CY29" s="121"/>
      <c r="CZ29" s="121"/>
      <c r="DA29" s="121"/>
      <c r="DB29" s="121"/>
      <c r="DC29" s="121"/>
      <c r="DD29" s="121"/>
      <c r="DE29" s="121"/>
      <c r="DF29" s="122"/>
      <c r="DG29" s="14"/>
    </row>
    <row r="30" spans="1:111" ht="17.25" customHeight="1">
      <c r="A30" s="168" t="s">
        <v>54</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70"/>
      <c r="AC30" s="135" t="s">
        <v>25</v>
      </c>
      <c r="AD30" s="136"/>
      <c r="AE30" s="136"/>
      <c r="AF30" s="136"/>
      <c r="AG30" s="136"/>
      <c r="AH30" s="136"/>
      <c r="AI30" s="152" t="s">
        <v>55</v>
      </c>
      <c r="AJ30" s="152"/>
      <c r="AK30" s="152"/>
      <c r="AL30" s="152"/>
      <c r="AM30" s="152"/>
      <c r="AN30" s="152"/>
      <c r="AO30" s="152"/>
      <c r="AP30" s="152"/>
      <c r="AQ30" s="152"/>
      <c r="AR30" s="152"/>
      <c r="AS30" s="152"/>
      <c r="AT30" s="152"/>
      <c r="AU30" s="152"/>
      <c r="AV30" s="152"/>
      <c r="AW30" s="152"/>
      <c r="AX30" s="152"/>
      <c r="AY30" s="152"/>
      <c r="AZ30" s="152"/>
      <c r="BA30" s="152"/>
      <c r="BB30" s="152"/>
      <c r="BC30" s="121">
        <f>BC31+BC33</f>
        <v>673000</v>
      </c>
      <c r="BD30" s="121"/>
      <c r="BE30" s="121"/>
      <c r="BF30" s="121"/>
      <c r="BG30" s="121"/>
      <c r="BH30" s="121"/>
      <c r="BI30" s="121"/>
      <c r="BJ30" s="121"/>
      <c r="BK30" s="121"/>
      <c r="BL30" s="121"/>
      <c r="BM30" s="121"/>
      <c r="BN30" s="121"/>
      <c r="BO30" s="121"/>
      <c r="BP30" s="121"/>
      <c r="BQ30" s="121"/>
      <c r="BR30" s="121"/>
      <c r="BS30" s="121"/>
      <c r="BT30" s="121"/>
      <c r="BU30" s="121"/>
      <c r="BV30" s="121"/>
      <c r="BW30" s="121">
        <f>BW31+BW33</f>
        <v>682407.9299999999</v>
      </c>
      <c r="BX30" s="121"/>
      <c r="BY30" s="121"/>
      <c r="BZ30" s="121"/>
      <c r="CA30" s="121"/>
      <c r="CB30" s="121"/>
      <c r="CC30" s="121"/>
      <c r="CD30" s="121"/>
      <c r="CE30" s="121"/>
      <c r="CF30" s="121"/>
      <c r="CG30" s="121"/>
      <c r="CH30" s="121"/>
      <c r="CI30" s="121"/>
      <c r="CJ30" s="121"/>
      <c r="CK30" s="121"/>
      <c r="CL30" s="121"/>
      <c r="CM30" s="121"/>
      <c r="CN30" s="121"/>
      <c r="CO30" s="121">
        <f t="shared" si="0"/>
        <v>-9407.929999999935</v>
      </c>
      <c r="CP30" s="121"/>
      <c r="CQ30" s="121"/>
      <c r="CR30" s="121"/>
      <c r="CS30" s="121"/>
      <c r="CT30" s="121"/>
      <c r="CU30" s="121"/>
      <c r="CV30" s="121"/>
      <c r="CW30" s="121"/>
      <c r="CX30" s="121"/>
      <c r="CY30" s="121"/>
      <c r="CZ30" s="121"/>
      <c r="DA30" s="121"/>
      <c r="DB30" s="121"/>
      <c r="DC30" s="121"/>
      <c r="DD30" s="121"/>
      <c r="DE30" s="121"/>
      <c r="DF30" s="122"/>
      <c r="DG30" s="14"/>
    </row>
    <row r="31" spans="1:111" ht="26.25" customHeight="1">
      <c r="A31" s="168" t="s">
        <v>56</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70"/>
      <c r="AC31" s="135" t="s">
        <v>25</v>
      </c>
      <c r="AD31" s="136"/>
      <c r="AE31" s="136"/>
      <c r="AF31" s="136"/>
      <c r="AG31" s="136"/>
      <c r="AH31" s="136"/>
      <c r="AI31" s="152" t="s">
        <v>57</v>
      </c>
      <c r="AJ31" s="152"/>
      <c r="AK31" s="152"/>
      <c r="AL31" s="152"/>
      <c r="AM31" s="152"/>
      <c r="AN31" s="152"/>
      <c r="AO31" s="152"/>
      <c r="AP31" s="152"/>
      <c r="AQ31" s="152"/>
      <c r="AR31" s="152"/>
      <c r="AS31" s="152"/>
      <c r="AT31" s="152"/>
      <c r="AU31" s="152"/>
      <c r="AV31" s="152"/>
      <c r="AW31" s="152"/>
      <c r="AX31" s="152"/>
      <c r="AY31" s="152"/>
      <c r="AZ31" s="152"/>
      <c r="BA31" s="152"/>
      <c r="BB31" s="152"/>
      <c r="BC31" s="121">
        <f>BC32</f>
        <v>599400</v>
      </c>
      <c r="BD31" s="121"/>
      <c r="BE31" s="121"/>
      <c r="BF31" s="121"/>
      <c r="BG31" s="121"/>
      <c r="BH31" s="121"/>
      <c r="BI31" s="121"/>
      <c r="BJ31" s="121"/>
      <c r="BK31" s="121"/>
      <c r="BL31" s="121"/>
      <c r="BM31" s="121"/>
      <c r="BN31" s="121"/>
      <c r="BO31" s="121"/>
      <c r="BP31" s="121"/>
      <c r="BQ31" s="121"/>
      <c r="BR31" s="121"/>
      <c r="BS31" s="121"/>
      <c r="BT31" s="121"/>
      <c r="BU31" s="121"/>
      <c r="BV31" s="121"/>
      <c r="BW31" s="121">
        <f>BW32</f>
        <v>608787.23</v>
      </c>
      <c r="BX31" s="121"/>
      <c r="BY31" s="121"/>
      <c r="BZ31" s="121"/>
      <c r="CA31" s="121"/>
      <c r="CB31" s="121"/>
      <c r="CC31" s="121"/>
      <c r="CD31" s="121"/>
      <c r="CE31" s="121"/>
      <c r="CF31" s="121"/>
      <c r="CG31" s="121"/>
      <c r="CH31" s="121"/>
      <c r="CI31" s="121"/>
      <c r="CJ31" s="121"/>
      <c r="CK31" s="121"/>
      <c r="CL31" s="121"/>
      <c r="CM31" s="121"/>
      <c r="CN31" s="121"/>
      <c r="CO31" s="121">
        <f t="shared" si="0"/>
        <v>-9387.229999999981</v>
      </c>
      <c r="CP31" s="121"/>
      <c r="CQ31" s="121"/>
      <c r="CR31" s="121"/>
      <c r="CS31" s="121"/>
      <c r="CT31" s="121"/>
      <c r="CU31" s="121"/>
      <c r="CV31" s="121"/>
      <c r="CW31" s="121"/>
      <c r="CX31" s="121"/>
      <c r="CY31" s="121"/>
      <c r="CZ31" s="121"/>
      <c r="DA31" s="121"/>
      <c r="DB31" s="121"/>
      <c r="DC31" s="121"/>
      <c r="DD31" s="121"/>
      <c r="DE31" s="121"/>
      <c r="DF31" s="122"/>
      <c r="DG31" s="14"/>
    </row>
    <row r="32" spans="1:111" ht="42" customHeight="1">
      <c r="A32" s="168" t="s">
        <v>58</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70"/>
      <c r="AC32" s="135" t="s">
        <v>25</v>
      </c>
      <c r="AD32" s="136"/>
      <c r="AE32" s="136"/>
      <c r="AF32" s="136"/>
      <c r="AG32" s="136"/>
      <c r="AH32" s="136"/>
      <c r="AI32" s="152" t="s">
        <v>59</v>
      </c>
      <c r="AJ32" s="152"/>
      <c r="AK32" s="152"/>
      <c r="AL32" s="152"/>
      <c r="AM32" s="152"/>
      <c r="AN32" s="152"/>
      <c r="AO32" s="152"/>
      <c r="AP32" s="152"/>
      <c r="AQ32" s="152"/>
      <c r="AR32" s="152"/>
      <c r="AS32" s="152"/>
      <c r="AT32" s="152"/>
      <c r="AU32" s="152"/>
      <c r="AV32" s="152"/>
      <c r="AW32" s="152"/>
      <c r="AX32" s="152"/>
      <c r="AY32" s="152"/>
      <c r="AZ32" s="152"/>
      <c r="BA32" s="152"/>
      <c r="BB32" s="152"/>
      <c r="BC32" s="121">
        <f>599200+200</f>
        <v>599400</v>
      </c>
      <c r="BD32" s="121"/>
      <c r="BE32" s="121"/>
      <c r="BF32" s="121"/>
      <c r="BG32" s="121"/>
      <c r="BH32" s="121"/>
      <c r="BI32" s="121"/>
      <c r="BJ32" s="121"/>
      <c r="BK32" s="121"/>
      <c r="BL32" s="121"/>
      <c r="BM32" s="121"/>
      <c r="BN32" s="121"/>
      <c r="BO32" s="121"/>
      <c r="BP32" s="121"/>
      <c r="BQ32" s="121"/>
      <c r="BR32" s="121"/>
      <c r="BS32" s="121"/>
      <c r="BT32" s="121"/>
      <c r="BU32" s="121"/>
      <c r="BV32" s="121"/>
      <c r="BW32" s="121">
        <v>608787.23</v>
      </c>
      <c r="BX32" s="121"/>
      <c r="BY32" s="121"/>
      <c r="BZ32" s="121"/>
      <c r="CA32" s="121"/>
      <c r="CB32" s="121"/>
      <c r="CC32" s="121"/>
      <c r="CD32" s="121"/>
      <c r="CE32" s="121"/>
      <c r="CF32" s="121"/>
      <c r="CG32" s="121"/>
      <c r="CH32" s="121"/>
      <c r="CI32" s="121"/>
      <c r="CJ32" s="121"/>
      <c r="CK32" s="121"/>
      <c r="CL32" s="121"/>
      <c r="CM32" s="121"/>
      <c r="CN32" s="121"/>
      <c r="CO32" s="121">
        <f t="shared" si="0"/>
        <v>-9387.229999999981</v>
      </c>
      <c r="CP32" s="121"/>
      <c r="CQ32" s="121"/>
      <c r="CR32" s="121"/>
      <c r="CS32" s="121"/>
      <c r="CT32" s="121"/>
      <c r="CU32" s="121"/>
      <c r="CV32" s="121"/>
      <c r="CW32" s="121"/>
      <c r="CX32" s="121"/>
      <c r="CY32" s="121"/>
      <c r="CZ32" s="121"/>
      <c r="DA32" s="121"/>
      <c r="DB32" s="121"/>
      <c r="DC32" s="121"/>
      <c r="DD32" s="121"/>
      <c r="DE32" s="121"/>
      <c r="DF32" s="122"/>
      <c r="DG32" s="14"/>
    </row>
    <row r="33" spans="1:111" ht="36.75" customHeight="1">
      <c r="A33" s="168" t="s">
        <v>60</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70"/>
      <c r="AC33" s="135" t="s">
        <v>25</v>
      </c>
      <c r="AD33" s="136"/>
      <c r="AE33" s="136"/>
      <c r="AF33" s="136"/>
      <c r="AG33" s="136"/>
      <c r="AH33" s="136"/>
      <c r="AI33" s="152" t="s">
        <v>61</v>
      </c>
      <c r="AJ33" s="152"/>
      <c r="AK33" s="152"/>
      <c r="AL33" s="152"/>
      <c r="AM33" s="152"/>
      <c r="AN33" s="152"/>
      <c r="AO33" s="152"/>
      <c r="AP33" s="152"/>
      <c r="AQ33" s="152"/>
      <c r="AR33" s="152"/>
      <c r="AS33" s="152"/>
      <c r="AT33" s="152"/>
      <c r="AU33" s="152"/>
      <c r="AV33" s="152"/>
      <c r="AW33" s="152"/>
      <c r="AX33" s="152"/>
      <c r="AY33" s="152"/>
      <c r="AZ33" s="152"/>
      <c r="BA33" s="152"/>
      <c r="BB33" s="152"/>
      <c r="BC33" s="121">
        <f>BC34</f>
        <v>73600</v>
      </c>
      <c r="BD33" s="121"/>
      <c r="BE33" s="121"/>
      <c r="BF33" s="121"/>
      <c r="BG33" s="121"/>
      <c r="BH33" s="121"/>
      <c r="BI33" s="121"/>
      <c r="BJ33" s="121"/>
      <c r="BK33" s="121"/>
      <c r="BL33" s="121"/>
      <c r="BM33" s="121"/>
      <c r="BN33" s="121"/>
      <c r="BO33" s="121"/>
      <c r="BP33" s="121"/>
      <c r="BQ33" s="121"/>
      <c r="BR33" s="121"/>
      <c r="BS33" s="121"/>
      <c r="BT33" s="121"/>
      <c r="BU33" s="121"/>
      <c r="BV33" s="121"/>
      <c r="BW33" s="121">
        <f>BW34</f>
        <v>73620.7</v>
      </c>
      <c r="BX33" s="121"/>
      <c r="BY33" s="121"/>
      <c r="BZ33" s="121"/>
      <c r="CA33" s="121"/>
      <c r="CB33" s="121"/>
      <c r="CC33" s="121"/>
      <c r="CD33" s="121"/>
      <c r="CE33" s="121"/>
      <c r="CF33" s="121"/>
      <c r="CG33" s="121"/>
      <c r="CH33" s="121"/>
      <c r="CI33" s="121"/>
      <c r="CJ33" s="121"/>
      <c r="CK33" s="121"/>
      <c r="CL33" s="121"/>
      <c r="CM33" s="121"/>
      <c r="CN33" s="121"/>
      <c r="CO33" s="121">
        <f t="shared" si="0"/>
        <v>-20.69999999999709</v>
      </c>
      <c r="CP33" s="121"/>
      <c r="CQ33" s="121"/>
      <c r="CR33" s="121"/>
      <c r="CS33" s="121"/>
      <c r="CT33" s="121"/>
      <c r="CU33" s="121"/>
      <c r="CV33" s="121"/>
      <c r="CW33" s="121"/>
      <c r="CX33" s="121"/>
      <c r="CY33" s="121"/>
      <c r="CZ33" s="121"/>
      <c r="DA33" s="121"/>
      <c r="DB33" s="121"/>
      <c r="DC33" s="121"/>
      <c r="DD33" s="121"/>
      <c r="DE33" s="121"/>
      <c r="DF33" s="122"/>
      <c r="DG33" s="14"/>
    </row>
    <row r="34" spans="1:111" ht="41.25" customHeight="1">
      <c r="A34" s="168" t="s">
        <v>62</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70"/>
      <c r="AC34" s="135" t="s">
        <v>25</v>
      </c>
      <c r="AD34" s="136"/>
      <c r="AE34" s="136"/>
      <c r="AF34" s="136"/>
      <c r="AG34" s="136"/>
      <c r="AH34" s="136"/>
      <c r="AI34" s="152" t="s">
        <v>63</v>
      </c>
      <c r="AJ34" s="152"/>
      <c r="AK34" s="152"/>
      <c r="AL34" s="152"/>
      <c r="AM34" s="152"/>
      <c r="AN34" s="152"/>
      <c r="AO34" s="152"/>
      <c r="AP34" s="152"/>
      <c r="AQ34" s="152"/>
      <c r="AR34" s="152"/>
      <c r="AS34" s="152"/>
      <c r="AT34" s="152"/>
      <c r="AU34" s="152"/>
      <c r="AV34" s="152"/>
      <c r="AW34" s="152"/>
      <c r="AX34" s="152"/>
      <c r="AY34" s="152"/>
      <c r="AZ34" s="152"/>
      <c r="BA34" s="152"/>
      <c r="BB34" s="152"/>
      <c r="BC34" s="121">
        <f>115600-8500-33500</f>
        <v>73600</v>
      </c>
      <c r="BD34" s="121"/>
      <c r="BE34" s="121"/>
      <c r="BF34" s="121"/>
      <c r="BG34" s="121"/>
      <c r="BH34" s="121"/>
      <c r="BI34" s="121"/>
      <c r="BJ34" s="121"/>
      <c r="BK34" s="121"/>
      <c r="BL34" s="121"/>
      <c r="BM34" s="121"/>
      <c r="BN34" s="121"/>
      <c r="BO34" s="121"/>
      <c r="BP34" s="121"/>
      <c r="BQ34" s="121"/>
      <c r="BR34" s="121"/>
      <c r="BS34" s="121"/>
      <c r="BT34" s="121"/>
      <c r="BU34" s="121"/>
      <c r="BV34" s="121"/>
      <c r="BW34" s="121">
        <v>73620.7</v>
      </c>
      <c r="BX34" s="121"/>
      <c r="BY34" s="121"/>
      <c r="BZ34" s="121"/>
      <c r="CA34" s="121"/>
      <c r="CB34" s="121"/>
      <c r="CC34" s="121"/>
      <c r="CD34" s="121"/>
      <c r="CE34" s="121"/>
      <c r="CF34" s="121"/>
      <c r="CG34" s="121"/>
      <c r="CH34" s="121"/>
      <c r="CI34" s="121"/>
      <c r="CJ34" s="121"/>
      <c r="CK34" s="121"/>
      <c r="CL34" s="121"/>
      <c r="CM34" s="121"/>
      <c r="CN34" s="121"/>
      <c r="CO34" s="121">
        <f t="shared" si="0"/>
        <v>-20.69999999999709</v>
      </c>
      <c r="CP34" s="121"/>
      <c r="CQ34" s="121"/>
      <c r="CR34" s="121"/>
      <c r="CS34" s="121"/>
      <c r="CT34" s="121"/>
      <c r="CU34" s="121"/>
      <c r="CV34" s="121"/>
      <c r="CW34" s="121"/>
      <c r="CX34" s="121"/>
      <c r="CY34" s="121"/>
      <c r="CZ34" s="121"/>
      <c r="DA34" s="121"/>
      <c r="DB34" s="121"/>
      <c r="DC34" s="121"/>
      <c r="DD34" s="121"/>
      <c r="DE34" s="121"/>
      <c r="DF34" s="122"/>
      <c r="DG34" s="14"/>
    </row>
    <row r="35" spans="1:111" ht="12.75" customHeight="1">
      <c r="A35" s="168" t="s">
        <v>64</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70"/>
      <c r="AC35" s="135" t="s">
        <v>25</v>
      </c>
      <c r="AD35" s="136"/>
      <c r="AE35" s="136"/>
      <c r="AF35" s="136"/>
      <c r="AG35" s="136"/>
      <c r="AH35" s="136"/>
      <c r="AI35" s="152" t="s">
        <v>523</v>
      </c>
      <c r="AJ35" s="152"/>
      <c r="AK35" s="152"/>
      <c r="AL35" s="152"/>
      <c r="AM35" s="152"/>
      <c r="AN35" s="152"/>
      <c r="AO35" s="152"/>
      <c r="AP35" s="152"/>
      <c r="AQ35" s="152"/>
      <c r="AR35" s="152"/>
      <c r="AS35" s="152"/>
      <c r="AT35" s="152"/>
      <c r="AU35" s="152"/>
      <c r="AV35" s="152"/>
      <c r="AW35" s="152"/>
      <c r="AX35" s="152"/>
      <c r="AY35" s="152"/>
      <c r="AZ35" s="152"/>
      <c r="BA35" s="152"/>
      <c r="BB35" s="152"/>
      <c r="BC35" s="121">
        <f>BC36</f>
        <v>3000</v>
      </c>
      <c r="BD35" s="121"/>
      <c r="BE35" s="121"/>
      <c r="BF35" s="121"/>
      <c r="BG35" s="121"/>
      <c r="BH35" s="121"/>
      <c r="BI35" s="121"/>
      <c r="BJ35" s="121"/>
      <c r="BK35" s="121"/>
      <c r="BL35" s="121"/>
      <c r="BM35" s="121"/>
      <c r="BN35" s="121"/>
      <c r="BO35" s="121"/>
      <c r="BP35" s="121"/>
      <c r="BQ35" s="121"/>
      <c r="BR35" s="121"/>
      <c r="BS35" s="121"/>
      <c r="BT35" s="121"/>
      <c r="BU35" s="121"/>
      <c r="BV35" s="121"/>
      <c r="BW35" s="121">
        <f>BW36</f>
        <v>3050</v>
      </c>
      <c r="BX35" s="121"/>
      <c r="BY35" s="121"/>
      <c r="BZ35" s="121"/>
      <c r="CA35" s="121"/>
      <c r="CB35" s="121"/>
      <c r="CC35" s="121"/>
      <c r="CD35" s="121"/>
      <c r="CE35" s="121"/>
      <c r="CF35" s="121"/>
      <c r="CG35" s="121"/>
      <c r="CH35" s="121"/>
      <c r="CI35" s="121"/>
      <c r="CJ35" s="121"/>
      <c r="CK35" s="121"/>
      <c r="CL35" s="121"/>
      <c r="CM35" s="121"/>
      <c r="CN35" s="121"/>
      <c r="CO35" s="121">
        <f t="shared" si="0"/>
        <v>-50</v>
      </c>
      <c r="CP35" s="121"/>
      <c r="CQ35" s="121"/>
      <c r="CR35" s="121"/>
      <c r="CS35" s="121"/>
      <c r="CT35" s="121"/>
      <c r="CU35" s="121"/>
      <c r="CV35" s="121"/>
      <c r="CW35" s="121"/>
      <c r="CX35" s="121"/>
      <c r="CY35" s="121"/>
      <c r="CZ35" s="121"/>
      <c r="DA35" s="121"/>
      <c r="DB35" s="121"/>
      <c r="DC35" s="121"/>
      <c r="DD35" s="121"/>
      <c r="DE35" s="121"/>
      <c r="DF35" s="122"/>
      <c r="DG35" s="14"/>
    </row>
    <row r="36" spans="1:111" ht="27" customHeight="1">
      <c r="A36" s="168" t="s">
        <v>65</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70"/>
      <c r="AC36" s="135" t="s">
        <v>25</v>
      </c>
      <c r="AD36" s="136"/>
      <c r="AE36" s="136"/>
      <c r="AF36" s="136"/>
      <c r="AG36" s="136"/>
      <c r="AH36" s="136"/>
      <c r="AI36" s="152" t="s">
        <v>525</v>
      </c>
      <c r="AJ36" s="152"/>
      <c r="AK36" s="152"/>
      <c r="AL36" s="152"/>
      <c r="AM36" s="152"/>
      <c r="AN36" s="152"/>
      <c r="AO36" s="152"/>
      <c r="AP36" s="152"/>
      <c r="AQ36" s="152"/>
      <c r="AR36" s="152"/>
      <c r="AS36" s="152"/>
      <c r="AT36" s="152"/>
      <c r="AU36" s="152"/>
      <c r="AV36" s="152"/>
      <c r="AW36" s="152"/>
      <c r="AX36" s="152"/>
      <c r="AY36" s="152"/>
      <c r="AZ36" s="152"/>
      <c r="BA36" s="152"/>
      <c r="BB36" s="152"/>
      <c r="BC36" s="121">
        <f>BC37</f>
        <v>3000</v>
      </c>
      <c r="BD36" s="121"/>
      <c r="BE36" s="121"/>
      <c r="BF36" s="121"/>
      <c r="BG36" s="121"/>
      <c r="BH36" s="121"/>
      <c r="BI36" s="121"/>
      <c r="BJ36" s="121"/>
      <c r="BK36" s="121"/>
      <c r="BL36" s="121"/>
      <c r="BM36" s="121"/>
      <c r="BN36" s="121"/>
      <c r="BO36" s="121"/>
      <c r="BP36" s="121"/>
      <c r="BQ36" s="121"/>
      <c r="BR36" s="121"/>
      <c r="BS36" s="121"/>
      <c r="BT36" s="121"/>
      <c r="BU36" s="121"/>
      <c r="BV36" s="121"/>
      <c r="BW36" s="121">
        <f>BW37</f>
        <v>3050</v>
      </c>
      <c r="BX36" s="121"/>
      <c r="BY36" s="121"/>
      <c r="BZ36" s="121"/>
      <c r="CA36" s="121"/>
      <c r="CB36" s="121"/>
      <c r="CC36" s="121"/>
      <c r="CD36" s="121"/>
      <c r="CE36" s="121"/>
      <c r="CF36" s="121"/>
      <c r="CG36" s="121"/>
      <c r="CH36" s="121"/>
      <c r="CI36" s="121"/>
      <c r="CJ36" s="121"/>
      <c r="CK36" s="121"/>
      <c r="CL36" s="121"/>
      <c r="CM36" s="121"/>
      <c r="CN36" s="121"/>
      <c r="CO36" s="121">
        <f t="shared" si="0"/>
        <v>-50</v>
      </c>
      <c r="CP36" s="121"/>
      <c r="CQ36" s="121"/>
      <c r="CR36" s="121"/>
      <c r="CS36" s="121"/>
      <c r="CT36" s="121"/>
      <c r="CU36" s="121"/>
      <c r="CV36" s="121"/>
      <c r="CW36" s="121"/>
      <c r="CX36" s="121"/>
      <c r="CY36" s="121"/>
      <c r="CZ36" s="121"/>
      <c r="DA36" s="121"/>
      <c r="DB36" s="121"/>
      <c r="DC36" s="121"/>
      <c r="DD36" s="121"/>
      <c r="DE36" s="121"/>
      <c r="DF36" s="122"/>
      <c r="DG36" s="14"/>
    </row>
    <row r="37" spans="1:111" ht="40.5" customHeight="1">
      <c r="A37" s="168" t="s">
        <v>66</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70"/>
      <c r="AC37" s="135" t="s">
        <v>25</v>
      </c>
      <c r="AD37" s="136"/>
      <c r="AE37" s="136"/>
      <c r="AF37" s="136"/>
      <c r="AG37" s="136"/>
      <c r="AH37" s="136"/>
      <c r="AI37" s="152" t="s">
        <v>524</v>
      </c>
      <c r="AJ37" s="152"/>
      <c r="AK37" s="152"/>
      <c r="AL37" s="152"/>
      <c r="AM37" s="152"/>
      <c r="AN37" s="152"/>
      <c r="AO37" s="152"/>
      <c r="AP37" s="152"/>
      <c r="AQ37" s="152"/>
      <c r="AR37" s="152"/>
      <c r="AS37" s="152"/>
      <c r="AT37" s="152"/>
      <c r="AU37" s="152"/>
      <c r="AV37" s="152"/>
      <c r="AW37" s="152"/>
      <c r="AX37" s="152"/>
      <c r="AY37" s="152"/>
      <c r="AZ37" s="152"/>
      <c r="BA37" s="152"/>
      <c r="BB37" s="152"/>
      <c r="BC37" s="121">
        <v>3000</v>
      </c>
      <c r="BD37" s="121"/>
      <c r="BE37" s="121"/>
      <c r="BF37" s="121"/>
      <c r="BG37" s="121"/>
      <c r="BH37" s="121"/>
      <c r="BI37" s="121"/>
      <c r="BJ37" s="121"/>
      <c r="BK37" s="121"/>
      <c r="BL37" s="121"/>
      <c r="BM37" s="121"/>
      <c r="BN37" s="121"/>
      <c r="BO37" s="121"/>
      <c r="BP37" s="121"/>
      <c r="BQ37" s="121"/>
      <c r="BR37" s="121"/>
      <c r="BS37" s="121"/>
      <c r="BT37" s="121"/>
      <c r="BU37" s="121"/>
      <c r="BV37" s="121"/>
      <c r="BW37" s="121">
        <v>3050</v>
      </c>
      <c r="BX37" s="121"/>
      <c r="BY37" s="121"/>
      <c r="BZ37" s="121"/>
      <c r="CA37" s="121"/>
      <c r="CB37" s="121"/>
      <c r="CC37" s="121"/>
      <c r="CD37" s="121"/>
      <c r="CE37" s="121"/>
      <c r="CF37" s="121"/>
      <c r="CG37" s="121"/>
      <c r="CH37" s="121"/>
      <c r="CI37" s="121"/>
      <c r="CJ37" s="121"/>
      <c r="CK37" s="121"/>
      <c r="CL37" s="121"/>
      <c r="CM37" s="121"/>
      <c r="CN37" s="121"/>
      <c r="CO37" s="121">
        <f t="shared" si="0"/>
        <v>-50</v>
      </c>
      <c r="CP37" s="121"/>
      <c r="CQ37" s="121"/>
      <c r="CR37" s="121"/>
      <c r="CS37" s="121"/>
      <c r="CT37" s="121"/>
      <c r="CU37" s="121"/>
      <c r="CV37" s="121"/>
      <c r="CW37" s="121"/>
      <c r="CX37" s="121"/>
      <c r="CY37" s="121"/>
      <c r="CZ37" s="121"/>
      <c r="DA37" s="121"/>
      <c r="DB37" s="121"/>
      <c r="DC37" s="121"/>
      <c r="DD37" s="121"/>
      <c r="DE37" s="121"/>
      <c r="DF37" s="122"/>
      <c r="DG37" s="14"/>
    </row>
    <row r="38" spans="1:111" ht="17.25" customHeight="1">
      <c r="A38" s="168" t="s">
        <v>67</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70"/>
      <c r="AC38" s="135" t="s">
        <v>25</v>
      </c>
      <c r="AD38" s="136"/>
      <c r="AE38" s="136"/>
      <c r="AF38" s="136"/>
      <c r="AG38" s="136"/>
      <c r="AH38" s="136"/>
      <c r="AI38" s="152" t="s">
        <v>68</v>
      </c>
      <c r="AJ38" s="152"/>
      <c r="AK38" s="152"/>
      <c r="AL38" s="152"/>
      <c r="AM38" s="152"/>
      <c r="AN38" s="152"/>
      <c r="AO38" s="152"/>
      <c r="AP38" s="152"/>
      <c r="AQ38" s="152"/>
      <c r="AR38" s="152"/>
      <c r="AS38" s="152"/>
      <c r="AT38" s="152"/>
      <c r="AU38" s="152"/>
      <c r="AV38" s="152"/>
      <c r="AW38" s="152"/>
      <c r="AX38" s="152"/>
      <c r="AY38" s="152"/>
      <c r="AZ38" s="152"/>
      <c r="BA38" s="152"/>
      <c r="BB38" s="152"/>
      <c r="BC38" s="121" t="s">
        <v>443</v>
      </c>
      <c r="BD38" s="121"/>
      <c r="BE38" s="121"/>
      <c r="BF38" s="121"/>
      <c r="BG38" s="121"/>
      <c r="BH38" s="121"/>
      <c r="BI38" s="121"/>
      <c r="BJ38" s="121"/>
      <c r="BK38" s="121"/>
      <c r="BL38" s="121"/>
      <c r="BM38" s="121"/>
      <c r="BN38" s="121"/>
      <c r="BO38" s="121"/>
      <c r="BP38" s="121"/>
      <c r="BQ38" s="121"/>
      <c r="BR38" s="121"/>
      <c r="BS38" s="121"/>
      <c r="BT38" s="121"/>
      <c r="BU38" s="121"/>
      <c r="BV38" s="121"/>
      <c r="BW38" s="121">
        <f>BW39</f>
        <v>35.85</v>
      </c>
      <c r="BX38" s="121"/>
      <c r="BY38" s="121"/>
      <c r="BZ38" s="121"/>
      <c r="CA38" s="121"/>
      <c r="CB38" s="121"/>
      <c r="CC38" s="121"/>
      <c r="CD38" s="121"/>
      <c r="CE38" s="121"/>
      <c r="CF38" s="121"/>
      <c r="CG38" s="121"/>
      <c r="CH38" s="121"/>
      <c r="CI38" s="121"/>
      <c r="CJ38" s="121"/>
      <c r="CK38" s="121"/>
      <c r="CL38" s="121"/>
      <c r="CM38" s="121"/>
      <c r="CN38" s="121"/>
      <c r="CO38" s="121" t="s">
        <v>443</v>
      </c>
      <c r="CP38" s="121"/>
      <c r="CQ38" s="121"/>
      <c r="CR38" s="121"/>
      <c r="CS38" s="121"/>
      <c r="CT38" s="121"/>
      <c r="CU38" s="121"/>
      <c r="CV38" s="121"/>
      <c r="CW38" s="121"/>
      <c r="CX38" s="121"/>
      <c r="CY38" s="121"/>
      <c r="CZ38" s="121"/>
      <c r="DA38" s="121"/>
      <c r="DB38" s="121"/>
      <c r="DC38" s="121"/>
      <c r="DD38" s="121"/>
      <c r="DE38" s="121"/>
      <c r="DF38" s="122"/>
      <c r="DG38" s="14"/>
    </row>
    <row r="39" spans="1:111" ht="12.75" customHeight="1">
      <c r="A39" s="168" t="s">
        <v>46</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70"/>
      <c r="AC39" s="135" t="s">
        <v>25</v>
      </c>
      <c r="AD39" s="136"/>
      <c r="AE39" s="136"/>
      <c r="AF39" s="136"/>
      <c r="AG39" s="136"/>
      <c r="AH39" s="136"/>
      <c r="AI39" s="152" t="s">
        <v>69</v>
      </c>
      <c r="AJ39" s="152"/>
      <c r="AK39" s="152"/>
      <c r="AL39" s="152"/>
      <c r="AM39" s="152"/>
      <c r="AN39" s="152"/>
      <c r="AO39" s="152"/>
      <c r="AP39" s="152"/>
      <c r="AQ39" s="152"/>
      <c r="AR39" s="152"/>
      <c r="AS39" s="152"/>
      <c r="AT39" s="152"/>
      <c r="AU39" s="152"/>
      <c r="AV39" s="152"/>
      <c r="AW39" s="152"/>
      <c r="AX39" s="152"/>
      <c r="AY39" s="152"/>
      <c r="AZ39" s="152"/>
      <c r="BA39" s="152"/>
      <c r="BB39" s="152"/>
      <c r="BC39" s="121" t="s">
        <v>443</v>
      </c>
      <c r="BD39" s="121"/>
      <c r="BE39" s="121"/>
      <c r="BF39" s="121"/>
      <c r="BG39" s="121"/>
      <c r="BH39" s="121"/>
      <c r="BI39" s="121"/>
      <c r="BJ39" s="121"/>
      <c r="BK39" s="121"/>
      <c r="BL39" s="121"/>
      <c r="BM39" s="121"/>
      <c r="BN39" s="121"/>
      <c r="BO39" s="121"/>
      <c r="BP39" s="121"/>
      <c r="BQ39" s="121"/>
      <c r="BR39" s="121"/>
      <c r="BS39" s="121"/>
      <c r="BT39" s="121"/>
      <c r="BU39" s="121"/>
      <c r="BV39" s="121"/>
      <c r="BW39" s="121">
        <f>BW40</f>
        <v>35.85</v>
      </c>
      <c r="BX39" s="121"/>
      <c r="BY39" s="121"/>
      <c r="BZ39" s="121"/>
      <c r="CA39" s="121"/>
      <c r="CB39" s="121"/>
      <c r="CC39" s="121"/>
      <c r="CD39" s="121"/>
      <c r="CE39" s="121"/>
      <c r="CF39" s="121"/>
      <c r="CG39" s="121"/>
      <c r="CH39" s="121"/>
      <c r="CI39" s="121"/>
      <c r="CJ39" s="121"/>
      <c r="CK39" s="121"/>
      <c r="CL39" s="121"/>
      <c r="CM39" s="121"/>
      <c r="CN39" s="121"/>
      <c r="CO39" s="121" t="s">
        <v>443</v>
      </c>
      <c r="CP39" s="121"/>
      <c r="CQ39" s="121"/>
      <c r="CR39" s="121"/>
      <c r="CS39" s="121"/>
      <c r="CT39" s="121"/>
      <c r="CU39" s="121"/>
      <c r="CV39" s="121"/>
      <c r="CW39" s="121"/>
      <c r="CX39" s="121"/>
      <c r="CY39" s="121"/>
      <c r="CZ39" s="121"/>
      <c r="DA39" s="121"/>
      <c r="DB39" s="121"/>
      <c r="DC39" s="121"/>
      <c r="DD39" s="121"/>
      <c r="DE39" s="121"/>
      <c r="DF39" s="122"/>
      <c r="DG39" s="14"/>
    </row>
    <row r="40" spans="1:111" ht="18" customHeight="1">
      <c r="A40" s="168" t="s">
        <v>70</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70"/>
      <c r="AC40" s="135" t="s">
        <v>25</v>
      </c>
      <c r="AD40" s="136"/>
      <c r="AE40" s="136"/>
      <c r="AF40" s="136"/>
      <c r="AG40" s="136"/>
      <c r="AH40" s="136"/>
      <c r="AI40" s="152" t="s">
        <v>71</v>
      </c>
      <c r="AJ40" s="152"/>
      <c r="AK40" s="152"/>
      <c r="AL40" s="152"/>
      <c r="AM40" s="152"/>
      <c r="AN40" s="152"/>
      <c r="AO40" s="152"/>
      <c r="AP40" s="152"/>
      <c r="AQ40" s="152"/>
      <c r="AR40" s="152"/>
      <c r="AS40" s="152"/>
      <c r="AT40" s="152"/>
      <c r="AU40" s="152"/>
      <c r="AV40" s="152"/>
      <c r="AW40" s="152"/>
      <c r="AX40" s="152"/>
      <c r="AY40" s="152"/>
      <c r="AZ40" s="152"/>
      <c r="BA40" s="152"/>
      <c r="BB40" s="152"/>
      <c r="BC40" s="121" t="s">
        <v>443</v>
      </c>
      <c r="BD40" s="121"/>
      <c r="BE40" s="121"/>
      <c r="BF40" s="121"/>
      <c r="BG40" s="121"/>
      <c r="BH40" s="121"/>
      <c r="BI40" s="121"/>
      <c r="BJ40" s="121"/>
      <c r="BK40" s="121"/>
      <c r="BL40" s="121"/>
      <c r="BM40" s="121"/>
      <c r="BN40" s="121"/>
      <c r="BO40" s="121"/>
      <c r="BP40" s="121"/>
      <c r="BQ40" s="121"/>
      <c r="BR40" s="121"/>
      <c r="BS40" s="121"/>
      <c r="BT40" s="121"/>
      <c r="BU40" s="121"/>
      <c r="BV40" s="121"/>
      <c r="BW40" s="121">
        <f>BW41</f>
        <v>35.85</v>
      </c>
      <c r="BX40" s="121"/>
      <c r="BY40" s="121"/>
      <c r="BZ40" s="121"/>
      <c r="CA40" s="121"/>
      <c r="CB40" s="121"/>
      <c r="CC40" s="121"/>
      <c r="CD40" s="121"/>
      <c r="CE40" s="121"/>
      <c r="CF40" s="121"/>
      <c r="CG40" s="121"/>
      <c r="CH40" s="121"/>
      <c r="CI40" s="121"/>
      <c r="CJ40" s="121"/>
      <c r="CK40" s="121"/>
      <c r="CL40" s="121"/>
      <c r="CM40" s="121"/>
      <c r="CN40" s="121"/>
      <c r="CO40" s="121" t="s">
        <v>443</v>
      </c>
      <c r="CP40" s="121"/>
      <c r="CQ40" s="121"/>
      <c r="CR40" s="121"/>
      <c r="CS40" s="121"/>
      <c r="CT40" s="121"/>
      <c r="CU40" s="121"/>
      <c r="CV40" s="121"/>
      <c r="CW40" s="121"/>
      <c r="CX40" s="121"/>
      <c r="CY40" s="121"/>
      <c r="CZ40" s="121"/>
      <c r="DA40" s="121"/>
      <c r="DB40" s="121"/>
      <c r="DC40" s="121"/>
      <c r="DD40" s="121"/>
      <c r="DE40" s="121"/>
      <c r="DF40" s="122"/>
      <c r="DG40" s="14"/>
    </row>
    <row r="41" spans="1:111" ht="23.25" customHeight="1">
      <c r="A41" s="149" t="s">
        <v>539</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1"/>
      <c r="AC41" s="135" t="s">
        <v>25</v>
      </c>
      <c r="AD41" s="136"/>
      <c r="AE41" s="136"/>
      <c r="AF41" s="136"/>
      <c r="AG41" s="136"/>
      <c r="AH41" s="136"/>
      <c r="AI41" s="152" t="s">
        <v>362</v>
      </c>
      <c r="AJ41" s="152"/>
      <c r="AK41" s="152"/>
      <c r="AL41" s="152"/>
      <c r="AM41" s="152"/>
      <c r="AN41" s="152"/>
      <c r="AO41" s="152"/>
      <c r="AP41" s="152"/>
      <c r="AQ41" s="152"/>
      <c r="AR41" s="152"/>
      <c r="AS41" s="152"/>
      <c r="AT41" s="152"/>
      <c r="AU41" s="152"/>
      <c r="AV41" s="152"/>
      <c r="AW41" s="152"/>
      <c r="AX41" s="152"/>
      <c r="AY41" s="152"/>
      <c r="AZ41" s="152"/>
      <c r="BA41" s="152"/>
      <c r="BB41" s="152"/>
      <c r="BC41" s="121" t="s">
        <v>443</v>
      </c>
      <c r="BD41" s="121"/>
      <c r="BE41" s="121"/>
      <c r="BF41" s="121"/>
      <c r="BG41" s="121"/>
      <c r="BH41" s="121"/>
      <c r="BI41" s="121"/>
      <c r="BJ41" s="121"/>
      <c r="BK41" s="121"/>
      <c r="BL41" s="121"/>
      <c r="BM41" s="121"/>
      <c r="BN41" s="121"/>
      <c r="BO41" s="121"/>
      <c r="BP41" s="121"/>
      <c r="BQ41" s="121"/>
      <c r="BR41" s="121"/>
      <c r="BS41" s="121"/>
      <c r="BT41" s="121"/>
      <c r="BU41" s="121"/>
      <c r="BV41" s="121"/>
      <c r="BW41" s="121">
        <v>35.85</v>
      </c>
      <c r="BX41" s="121"/>
      <c r="BY41" s="121"/>
      <c r="BZ41" s="121"/>
      <c r="CA41" s="121"/>
      <c r="CB41" s="121"/>
      <c r="CC41" s="121"/>
      <c r="CD41" s="121"/>
      <c r="CE41" s="121"/>
      <c r="CF41" s="121"/>
      <c r="CG41" s="121"/>
      <c r="CH41" s="121"/>
      <c r="CI41" s="121"/>
      <c r="CJ41" s="121"/>
      <c r="CK41" s="121"/>
      <c r="CL41" s="121"/>
      <c r="CM41" s="121"/>
      <c r="CN41" s="121"/>
      <c r="CO41" s="121" t="s">
        <v>443</v>
      </c>
      <c r="CP41" s="121"/>
      <c r="CQ41" s="121"/>
      <c r="CR41" s="121"/>
      <c r="CS41" s="121"/>
      <c r="CT41" s="121"/>
      <c r="CU41" s="121"/>
      <c r="CV41" s="121"/>
      <c r="CW41" s="121"/>
      <c r="CX41" s="121"/>
      <c r="CY41" s="121"/>
      <c r="CZ41" s="121"/>
      <c r="DA41" s="121"/>
      <c r="DB41" s="121"/>
      <c r="DC41" s="121"/>
      <c r="DD41" s="121"/>
      <c r="DE41" s="121"/>
      <c r="DF41" s="122"/>
      <c r="DG41" s="14"/>
    </row>
    <row r="42" spans="1:111" ht="24.75" customHeight="1">
      <c r="A42" s="168" t="s">
        <v>72</v>
      </c>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70"/>
      <c r="AC42" s="135" t="s">
        <v>25</v>
      </c>
      <c r="AD42" s="136"/>
      <c r="AE42" s="136"/>
      <c r="AF42" s="136"/>
      <c r="AG42" s="136"/>
      <c r="AH42" s="136"/>
      <c r="AI42" s="152" t="s">
        <v>73</v>
      </c>
      <c r="AJ42" s="152"/>
      <c r="AK42" s="152"/>
      <c r="AL42" s="152"/>
      <c r="AM42" s="152"/>
      <c r="AN42" s="152"/>
      <c r="AO42" s="152"/>
      <c r="AP42" s="152"/>
      <c r="AQ42" s="152"/>
      <c r="AR42" s="152"/>
      <c r="AS42" s="152"/>
      <c r="AT42" s="152"/>
      <c r="AU42" s="152"/>
      <c r="AV42" s="152"/>
      <c r="AW42" s="152"/>
      <c r="AX42" s="152"/>
      <c r="AY42" s="152"/>
      <c r="AZ42" s="152"/>
      <c r="BA42" s="152"/>
      <c r="BB42" s="152"/>
      <c r="BC42" s="121">
        <f>BC43</f>
        <v>1086200</v>
      </c>
      <c r="BD42" s="121"/>
      <c r="BE42" s="121"/>
      <c r="BF42" s="121"/>
      <c r="BG42" s="121"/>
      <c r="BH42" s="121"/>
      <c r="BI42" s="121"/>
      <c r="BJ42" s="121"/>
      <c r="BK42" s="121"/>
      <c r="BL42" s="121"/>
      <c r="BM42" s="121"/>
      <c r="BN42" s="121"/>
      <c r="BO42" s="121"/>
      <c r="BP42" s="121"/>
      <c r="BQ42" s="121"/>
      <c r="BR42" s="121"/>
      <c r="BS42" s="121"/>
      <c r="BT42" s="121"/>
      <c r="BU42" s="121"/>
      <c r="BV42" s="121"/>
      <c r="BW42" s="121">
        <f>BW43</f>
        <v>1185110.4300000002</v>
      </c>
      <c r="BX42" s="121"/>
      <c r="BY42" s="121"/>
      <c r="BZ42" s="121"/>
      <c r="CA42" s="121"/>
      <c r="CB42" s="121"/>
      <c r="CC42" s="121"/>
      <c r="CD42" s="121"/>
      <c r="CE42" s="121"/>
      <c r="CF42" s="121"/>
      <c r="CG42" s="121"/>
      <c r="CH42" s="121"/>
      <c r="CI42" s="121"/>
      <c r="CJ42" s="121"/>
      <c r="CK42" s="121"/>
      <c r="CL42" s="121"/>
      <c r="CM42" s="121"/>
      <c r="CN42" s="121"/>
      <c r="CO42" s="121">
        <f>BC42-BW42</f>
        <v>-98910.43000000017</v>
      </c>
      <c r="CP42" s="121"/>
      <c r="CQ42" s="121"/>
      <c r="CR42" s="121"/>
      <c r="CS42" s="121"/>
      <c r="CT42" s="121"/>
      <c r="CU42" s="121"/>
      <c r="CV42" s="121"/>
      <c r="CW42" s="121"/>
      <c r="CX42" s="121"/>
      <c r="CY42" s="121"/>
      <c r="CZ42" s="121"/>
      <c r="DA42" s="121"/>
      <c r="DB42" s="121"/>
      <c r="DC42" s="121"/>
      <c r="DD42" s="121"/>
      <c r="DE42" s="121"/>
      <c r="DF42" s="122"/>
      <c r="DG42" s="14"/>
    </row>
    <row r="43" spans="1:111" ht="44.25" customHeight="1">
      <c r="A43" s="168" t="s">
        <v>540</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70"/>
      <c r="AC43" s="135" t="s">
        <v>25</v>
      </c>
      <c r="AD43" s="136"/>
      <c r="AE43" s="136"/>
      <c r="AF43" s="136"/>
      <c r="AG43" s="136"/>
      <c r="AH43" s="136"/>
      <c r="AI43" s="152" t="s">
        <v>74</v>
      </c>
      <c r="AJ43" s="152"/>
      <c r="AK43" s="152"/>
      <c r="AL43" s="152"/>
      <c r="AM43" s="152"/>
      <c r="AN43" s="152"/>
      <c r="AO43" s="152"/>
      <c r="AP43" s="152"/>
      <c r="AQ43" s="152"/>
      <c r="AR43" s="152"/>
      <c r="AS43" s="152"/>
      <c r="AT43" s="152"/>
      <c r="AU43" s="152"/>
      <c r="AV43" s="152"/>
      <c r="AW43" s="152"/>
      <c r="AX43" s="152"/>
      <c r="AY43" s="152"/>
      <c r="AZ43" s="152"/>
      <c r="BA43" s="152"/>
      <c r="BB43" s="152"/>
      <c r="BC43" s="121">
        <f>BC44+BC47</f>
        <v>1086200</v>
      </c>
      <c r="BD43" s="121"/>
      <c r="BE43" s="121"/>
      <c r="BF43" s="121"/>
      <c r="BG43" s="121"/>
      <c r="BH43" s="121"/>
      <c r="BI43" s="121"/>
      <c r="BJ43" s="121"/>
      <c r="BK43" s="121"/>
      <c r="BL43" s="121"/>
      <c r="BM43" s="121"/>
      <c r="BN43" s="121"/>
      <c r="BO43" s="121"/>
      <c r="BP43" s="121"/>
      <c r="BQ43" s="121"/>
      <c r="BR43" s="121"/>
      <c r="BS43" s="121"/>
      <c r="BT43" s="121"/>
      <c r="BU43" s="121"/>
      <c r="BV43" s="121"/>
      <c r="BW43" s="121">
        <f>BW44+BX47</f>
        <v>1185110.4300000002</v>
      </c>
      <c r="BX43" s="121"/>
      <c r="BY43" s="121"/>
      <c r="BZ43" s="121"/>
      <c r="CA43" s="121"/>
      <c r="CB43" s="121"/>
      <c r="CC43" s="121"/>
      <c r="CD43" s="121"/>
      <c r="CE43" s="121"/>
      <c r="CF43" s="121"/>
      <c r="CG43" s="121"/>
      <c r="CH43" s="121"/>
      <c r="CI43" s="121"/>
      <c r="CJ43" s="121"/>
      <c r="CK43" s="121"/>
      <c r="CL43" s="121"/>
      <c r="CM43" s="121"/>
      <c r="CN43" s="121"/>
      <c r="CO43" s="121">
        <f>BC43-BW43</f>
        <v>-98910.43000000017</v>
      </c>
      <c r="CP43" s="121"/>
      <c r="CQ43" s="121"/>
      <c r="CR43" s="121"/>
      <c r="CS43" s="121"/>
      <c r="CT43" s="121"/>
      <c r="CU43" s="121"/>
      <c r="CV43" s="121"/>
      <c r="CW43" s="121"/>
      <c r="CX43" s="121"/>
      <c r="CY43" s="121"/>
      <c r="CZ43" s="121"/>
      <c r="DA43" s="121"/>
      <c r="DB43" s="121"/>
      <c r="DC43" s="121"/>
      <c r="DD43" s="121"/>
      <c r="DE43" s="121"/>
      <c r="DF43" s="122"/>
      <c r="DG43" s="14"/>
    </row>
    <row r="44" spans="1:111" ht="39.75" customHeight="1">
      <c r="A44" s="168" t="s">
        <v>75</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70"/>
      <c r="AC44" s="135" t="s">
        <v>25</v>
      </c>
      <c r="AD44" s="136"/>
      <c r="AE44" s="136"/>
      <c r="AF44" s="136"/>
      <c r="AG44" s="136"/>
      <c r="AH44" s="136"/>
      <c r="AI44" s="152" t="s">
        <v>340</v>
      </c>
      <c r="AJ44" s="152"/>
      <c r="AK44" s="152"/>
      <c r="AL44" s="152"/>
      <c r="AM44" s="152"/>
      <c r="AN44" s="152"/>
      <c r="AO44" s="152"/>
      <c r="AP44" s="152"/>
      <c r="AQ44" s="152"/>
      <c r="AR44" s="152"/>
      <c r="AS44" s="152"/>
      <c r="AT44" s="152"/>
      <c r="AU44" s="152"/>
      <c r="AV44" s="152"/>
      <c r="AW44" s="152"/>
      <c r="AX44" s="152"/>
      <c r="AY44" s="152"/>
      <c r="AZ44" s="152"/>
      <c r="BA44" s="152"/>
      <c r="BB44" s="152"/>
      <c r="BC44" s="121">
        <f>BC45</f>
        <v>1044200</v>
      </c>
      <c r="BD44" s="121"/>
      <c r="BE44" s="121"/>
      <c r="BF44" s="121"/>
      <c r="BG44" s="121"/>
      <c r="BH44" s="121"/>
      <c r="BI44" s="121"/>
      <c r="BJ44" s="121"/>
      <c r="BK44" s="121"/>
      <c r="BL44" s="121"/>
      <c r="BM44" s="121"/>
      <c r="BN44" s="121"/>
      <c r="BO44" s="121"/>
      <c r="BP44" s="121"/>
      <c r="BQ44" s="121"/>
      <c r="BR44" s="121"/>
      <c r="BS44" s="121"/>
      <c r="BT44" s="121"/>
      <c r="BU44" s="121"/>
      <c r="BV44" s="121"/>
      <c r="BW44" s="121">
        <f>BW45</f>
        <v>1164065.1</v>
      </c>
      <c r="BX44" s="121"/>
      <c r="BY44" s="121"/>
      <c r="BZ44" s="121"/>
      <c r="CA44" s="121"/>
      <c r="CB44" s="121"/>
      <c r="CC44" s="121"/>
      <c r="CD44" s="121"/>
      <c r="CE44" s="121"/>
      <c r="CF44" s="121"/>
      <c r="CG44" s="121"/>
      <c r="CH44" s="121"/>
      <c r="CI44" s="121"/>
      <c r="CJ44" s="121"/>
      <c r="CK44" s="121"/>
      <c r="CL44" s="121"/>
      <c r="CM44" s="121"/>
      <c r="CN44" s="121"/>
      <c r="CO44" s="121">
        <f>BC44-BW44</f>
        <v>-119865.1000000001</v>
      </c>
      <c r="CP44" s="121"/>
      <c r="CQ44" s="121"/>
      <c r="CR44" s="121"/>
      <c r="CS44" s="121"/>
      <c r="CT44" s="121"/>
      <c r="CU44" s="121"/>
      <c r="CV44" s="121"/>
      <c r="CW44" s="121"/>
      <c r="CX44" s="121"/>
      <c r="CY44" s="121"/>
      <c r="CZ44" s="121"/>
      <c r="DA44" s="121"/>
      <c r="DB44" s="121"/>
      <c r="DC44" s="121"/>
      <c r="DD44" s="121"/>
      <c r="DE44" s="121"/>
      <c r="DF44" s="122"/>
      <c r="DG44" s="14"/>
    </row>
    <row r="45" spans="1:111" ht="49.5" customHeight="1">
      <c r="A45" s="168" t="s">
        <v>76</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70"/>
      <c r="AC45" s="135" t="s">
        <v>25</v>
      </c>
      <c r="AD45" s="136"/>
      <c r="AE45" s="136"/>
      <c r="AF45" s="136"/>
      <c r="AG45" s="136"/>
      <c r="AH45" s="136"/>
      <c r="AI45" s="152" t="s">
        <v>564</v>
      </c>
      <c r="AJ45" s="152"/>
      <c r="AK45" s="152"/>
      <c r="AL45" s="152"/>
      <c r="AM45" s="152"/>
      <c r="AN45" s="152"/>
      <c r="AO45" s="152"/>
      <c r="AP45" s="152"/>
      <c r="AQ45" s="152"/>
      <c r="AR45" s="152"/>
      <c r="AS45" s="152"/>
      <c r="AT45" s="152"/>
      <c r="AU45" s="152"/>
      <c r="AV45" s="152"/>
      <c r="AW45" s="152"/>
      <c r="AX45" s="152"/>
      <c r="AY45" s="152"/>
      <c r="AZ45" s="152"/>
      <c r="BA45" s="152"/>
      <c r="BB45" s="152"/>
      <c r="BC45" s="121">
        <f>1011500-200+33500-400-200</f>
        <v>1044200</v>
      </c>
      <c r="BD45" s="121"/>
      <c r="BE45" s="121"/>
      <c r="BF45" s="121"/>
      <c r="BG45" s="121"/>
      <c r="BH45" s="121"/>
      <c r="BI45" s="121"/>
      <c r="BJ45" s="121"/>
      <c r="BK45" s="121"/>
      <c r="BL45" s="121"/>
      <c r="BM45" s="121"/>
      <c r="BN45" s="121"/>
      <c r="BO45" s="121"/>
      <c r="BP45" s="121"/>
      <c r="BQ45" s="121"/>
      <c r="BR45" s="121"/>
      <c r="BS45" s="121"/>
      <c r="BT45" s="121"/>
      <c r="BU45" s="121"/>
      <c r="BV45" s="121"/>
      <c r="BW45" s="121">
        <v>1164065.1</v>
      </c>
      <c r="BX45" s="121"/>
      <c r="BY45" s="121"/>
      <c r="BZ45" s="121"/>
      <c r="CA45" s="121"/>
      <c r="CB45" s="121"/>
      <c r="CC45" s="121"/>
      <c r="CD45" s="121"/>
      <c r="CE45" s="121"/>
      <c r="CF45" s="121"/>
      <c r="CG45" s="121"/>
      <c r="CH45" s="121"/>
      <c r="CI45" s="121"/>
      <c r="CJ45" s="121"/>
      <c r="CK45" s="121"/>
      <c r="CL45" s="121"/>
      <c r="CM45" s="121"/>
      <c r="CN45" s="121"/>
      <c r="CO45" s="121">
        <f>BC45-BW45</f>
        <v>-119865.1000000001</v>
      </c>
      <c r="CP45" s="121"/>
      <c r="CQ45" s="121"/>
      <c r="CR45" s="121"/>
      <c r="CS45" s="121"/>
      <c r="CT45" s="121"/>
      <c r="CU45" s="121"/>
      <c r="CV45" s="121"/>
      <c r="CW45" s="121"/>
      <c r="CX45" s="121"/>
      <c r="CY45" s="121"/>
      <c r="CZ45" s="121"/>
      <c r="DA45" s="121"/>
      <c r="DB45" s="121"/>
      <c r="DC45" s="121"/>
      <c r="DD45" s="121"/>
      <c r="DE45" s="121"/>
      <c r="DF45" s="122"/>
      <c r="DG45" s="14"/>
    </row>
    <row r="46" spans="1:111" ht="30.75" customHeight="1">
      <c r="A46" s="212" t="s">
        <v>585</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4"/>
      <c r="AC46" s="217" t="s">
        <v>25</v>
      </c>
      <c r="AD46" s="174"/>
      <c r="AE46" s="174"/>
      <c r="AF46" s="174"/>
      <c r="AG46" s="174"/>
      <c r="AH46" s="175"/>
      <c r="AI46" s="63"/>
      <c r="AJ46" s="63"/>
      <c r="AK46" s="63"/>
      <c r="AL46" s="63"/>
      <c r="AM46" s="181" t="s">
        <v>586</v>
      </c>
      <c r="AN46" s="174"/>
      <c r="AO46" s="174"/>
      <c r="AP46" s="174"/>
      <c r="AQ46" s="174"/>
      <c r="AR46" s="174"/>
      <c r="AS46" s="174"/>
      <c r="AT46" s="174"/>
      <c r="AU46" s="174"/>
      <c r="AV46" s="174"/>
      <c r="AW46" s="174"/>
      <c r="AX46" s="174"/>
      <c r="AY46" s="174"/>
      <c r="AZ46" s="174"/>
      <c r="BA46" s="174"/>
      <c r="BB46" s="175"/>
      <c r="BC46" s="141">
        <f>BC47</f>
        <v>42000</v>
      </c>
      <c r="BD46" s="174"/>
      <c r="BE46" s="174"/>
      <c r="BF46" s="174"/>
      <c r="BG46" s="174"/>
      <c r="BH46" s="174"/>
      <c r="BI46" s="174"/>
      <c r="BJ46" s="174"/>
      <c r="BK46" s="174"/>
      <c r="BL46" s="174"/>
      <c r="BM46" s="174"/>
      <c r="BN46" s="174"/>
      <c r="BO46" s="174"/>
      <c r="BP46" s="174"/>
      <c r="BQ46" s="174"/>
      <c r="BR46" s="174"/>
      <c r="BS46" s="174"/>
      <c r="BT46" s="174"/>
      <c r="BU46" s="174"/>
      <c r="BV46" s="175"/>
      <c r="BW46" s="15"/>
      <c r="BX46" s="141">
        <f>BX47</f>
        <v>21045.33</v>
      </c>
      <c r="BY46" s="174"/>
      <c r="BZ46" s="174"/>
      <c r="CA46" s="174"/>
      <c r="CB46" s="174"/>
      <c r="CC46" s="174"/>
      <c r="CD46" s="174"/>
      <c r="CE46" s="174"/>
      <c r="CF46" s="174"/>
      <c r="CG46" s="174"/>
      <c r="CH46" s="174"/>
      <c r="CI46" s="174"/>
      <c r="CJ46" s="175"/>
      <c r="CK46" s="15"/>
      <c r="CL46" s="15"/>
      <c r="CM46" s="15"/>
      <c r="CN46" s="15"/>
      <c r="CO46" s="141">
        <f>CO47</f>
        <v>20954.67</v>
      </c>
      <c r="CP46" s="174"/>
      <c r="CQ46" s="174"/>
      <c r="CR46" s="174"/>
      <c r="CS46" s="174"/>
      <c r="CT46" s="174"/>
      <c r="CU46" s="174"/>
      <c r="CV46" s="174"/>
      <c r="CW46" s="174"/>
      <c r="CX46" s="174"/>
      <c r="CY46" s="174"/>
      <c r="CZ46" s="174"/>
      <c r="DA46" s="175"/>
      <c r="DB46" s="15"/>
      <c r="DC46" s="15"/>
      <c r="DD46" s="15"/>
      <c r="DE46" s="15"/>
      <c r="DF46" s="58"/>
      <c r="DG46" s="14"/>
    </row>
    <row r="47" spans="1:111" ht="26.25" customHeight="1">
      <c r="A47" s="212" t="s">
        <v>562</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4"/>
      <c r="AC47" s="135" t="s">
        <v>25</v>
      </c>
      <c r="AD47" s="136"/>
      <c r="AE47" s="136"/>
      <c r="AF47" s="136"/>
      <c r="AG47" s="136"/>
      <c r="AH47" s="136"/>
      <c r="AI47" s="63"/>
      <c r="AJ47" s="63"/>
      <c r="AK47" s="63"/>
      <c r="AL47" s="63"/>
      <c r="AM47" s="181" t="s">
        <v>563</v>
      </c>
      <c r="AN47" s="174"/>
      <c r="AO47" s="174"/>
      <c r="AP47" s="174"/>
      <c r="AQ47" s="174"/>
      <c r="AR47" s="174"/>
      <c r="AS47" s="174"/>
      <c r="AT47" s="174"/>
      <c r="AU47" s="174"/>
      <c r="AV47" s="174"/>
      <c r="AW47" s="174"/>
      <c r="AX47" s="174"/>
      <c r="AY47" s="174"/>
      <c r="AZ47" s="174"/>
      <c r="BA47" s="174"/>
      <c r="BB47" s="175"/>
      <c r="BC47" s="141">
        <v>42000</v>
      </c>
      <c r="BD47" s="174"/>
      <c r="BE47" s="174"/>
      <c r="BF47" s="174"/>
      <c r="BG47" s="174"/>
      <c r="BH47" s="174"/>
      <c r="BI47" s="174"/>
      <c r="BJ47" s="174"/>
      <c r="BK47" s="174"/>
      <c r="BL47" s="174"/>
      <c r="BM47" s="174"/>
      <c r="BN47" s="174"/>
      <c r="BO47" s="174"/>
      <c r="BP47" s="174"/>
      <c r="BQ47" s="174"/>
      <c r="BR47" s="174"/>
      <c r="BS47" s="174"/>
      <c r="BT47" s="174"/>
      <c r="BU47" s="174"/>
      <c r="BV47" s="175"/>
      <c r="BW47" s="15"/>
      <c r="BX47" s="141">
        <f>21045.33</f>
        <v>21045.33</v>
      </c>
      <c r="BY47" s="174"/>
      <c r="BZ47" s="174"/>
      <c r="CA47" s="174"/>
      <c r="CB47" s="174"/>
      <c r="CC47" s="174"/>
      <c r="CD47" s="174"/>
      <c r="CE47" s="174"/>
      <c r="CF47" s="174"/>
      <c r="CG47" s="174"/>
      <c r="CH47" s="174"/>
      <c r="CI47" s="174"/>
      <c r="CJ47" s="175"/>
      <c r="CK47" s="15"/>
      <c r="CL47" s="15"/>
      <c r="CM47" s="15"/>
      <c r="CN47" s="15"/>
      <c r="CO47" s="141">
        <f>BC47-BX47</f>
        <v>20954.67</v>
      </c>
      <c r="CP47" s="174"/>
      <c r="CQ47" s="174"/>
      <c r="CR47" s="174"/>
      <c r="CS47" s="174"/>
      <c r="CT47" s="174"/>
      <c r="CU47" s="174"/>
      <c r="CV47" s="174"/>
      <c r="CW47" s="174"/>
      <c r="CX47" s="174"/>
      <c r="CY47" s="174"/>
      <c r="CZ47" s="174"/>
      <c r="DA47" s="175"/>
      <c r="DB47" s="15"/>
      <c r="DC47" s="15"/>
      <c r="DD47" s="15"/>
      <c r="DE47" s="15"/>
      <c r="DF47" s="58"/>
      <c r="DG47" s="14"/>
    </row>
    <row r="48" spans="1:111" ht="18.75" customHeight="1">
      <c r="A48" s="168" t="s">
        <v>77</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70"/>
      <c r="AC48" s="135" t="s">
        <v>25</v>
      </c>
      <c r="AD48" s="136"/>
      <c r="AE48" s="136"/>
      <c r="AF48" s="136"/>
      <c r="AG48" s="136"/>
      <c r="AH48" s="136"/>
      <c r="AI48" s="152" t="s">
        <v>78</v>
      </c>
      <c r="AJ48" s="152"/>
      <c r="AK48" s="152"/>
      <c r="AL48" s="152"/>
      <c r="AM48" s="152"/>
      <c r="AN48" s="152"/>
      <c r="AO48" s="152"/>
      <c r="AP48" s="152"/>
      <c r="AQ48" s="152"/>
      <c r="AR48" s="152"/>
      <c r="AS48" s="152"/>
      <c r="AT48" s="152"/>
      <c r="AU48" s="152"/>
      <c r="AV48" s="152"/>
      <c r="AW48" s="152"/>
      <c r="AX48" s="152"/>
      <c r="AY48" s="152"/>
      <c r="AZ48" s="152"/>
      <c r="BA48" s="152"/>
      <c r="BB48" s="152"/>
      <c r="BC48" s="121">
        <f>BC49</f>
        <v>3000</v>
      </c>
      <c r="BD48" s="121"/>
      <c r="BE48" s="121"/>
      <c r="BF48" s="121"/>
      <c r="BG48" s="121"/>
      <c r="BH48" s="121"/>
      <c r="BI48" s="121"/>
      <c r="BJ48" s="121"/>
      <c r="BK48" s="121"/>
      <c r="BL48" s="121"/>
      <c r="BM48" s="121"/>
      <c r="BN48" s="121"/>
      <c r="BO48" s="121"/>
      <c r="BP48" s="121"/>
      <c r="BQ48" s="121"/>
      <c r="BR48" s="121"/>
      <c r="BS48" s="121"/>
      <c r="BT48" s="121"/>
      <c r="BU48" s="121"/>
      <c r="BV48" s="121"/>
      <c r="BW48" s="121">
        <f>BW49</f>
        <v>4059.93</v>
      </c>
      <c r="BX48" s="121"/>
      <c r="BY48" s="121"/>
      <c r="BZ48" s="121"/>
      <c r="CA48" s="121"/>
      <c r="CB48" s="121"/>
      <c r="CC48" s="121"/>
      <c r="CD48" s="121"/>
      <c r="CE48" s="121"/>
      <c r="CF48" s="121"/>
      <c r="CG48" s="121"/>
      <c r="CH48" s="121"/>
      <c r="CI48" s="121"/>
      <c r="CJ48" s="121"/>
      <c r="CK48" s="121"/>
      <c r="CL48" s="121"/>
      <c r="CM48" s="121"/>
      <c r="CN48" s="121"/>
      <c r="CO48" s="121">
        <f>BC48-BW48</f>
        <v>-1059.9299999999998</v>
      </c>
      <c r="CP48" s="121"/>
      <c r="CQ48" s="121"/>
      <c r="CR48" s="121"/>
      <c r="CS48" s="121"/>
      <c r="CT48" s="121"/>
      <c r="CU48" s="121"/>
      <c r="CV48" s="121"/>
      <c r="CW48" s="121"/>
      <c r="CX48" s="121"/>
      <c r="CY48" s="121"/>
      <c r="CZ48" s="121"/>
      <c r="DA48" s="121"/>
      <c r="DB48" s="121"/>
      <c r="DC48" s="121"/>
      <c r="DD48" s="121"/>
      <c r="DE48" s="121"/>
      <c r="DF48" s="122"/>
      <c r="DG48" s="14"/>
    </row>
    <row r="49" spans="1:111" ht="30.75" customHeight="1">
      <c r="A49" s="168" t="s">
        <v>541</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70"/>
      <c r="AC49" s="135" t="s">
        <v>25</v>
      </c>
      <c r="AD49" s="136"/>
      <c r="AE49" s="136"/>
      <c r="AF49" s="136"/>
      <c r="AG49" s="136"/>
      <c r="AH49" s="136"/>
      <c r="AI49" s="152" t="s">
        <v>79</v>
      </c>
      <c r="AJ49" s="152"/>
      <c r="AK49" s="152"/>
      <c r="AL49" s="152"/>
      <c r="AM49" s="152"/>
      <c r="AN49" s="152"/>
      <c r="AO49" s="152"/>
      <c r="AP49" s="152"/>
      <c r="AQ49" s="152"/>
      <c r="AR49" s="152"/>
      <c r="AS49" s="152"/>
      <c r="AT49" s="152"/>
      <c r="AU49" s="152"/>
      <c r="AV49" s="152"/>
      <c r="AW49" s="152"/>
      <c r="AX49" s="152"/>
      <c r="AY49" s="152"/>
      <c r="AZ49" s="152"/>
      <c r="BA49" s="152"/>
      <c r="BB49" s="152"/>
      <c r="BC49" s="121">
        <f>BC50</f>
        <v>3000</v>
      </c>
      <c r="BD49" s="121"/>
      <c r="BE49" s="121"/>
      <c r="BF49" s="121"/>
      <c r="BG49" s="121"/>
      <c r="BH49" s="121"/>
      <c r="BI49" s="121"/>
      <c r="BJ49" s="121"/>
      <c r="BK49" s="121"/>
      <c r="BL49" s="121"/>
      <c r="BM49" s="121"/>
      <c r="BN49" s="121"/>
      <c r="BO49" s="121"/>
      <c r="BP49" s="121"/>
      <c r="BQ49" s="121"/>
      <c r="BR49" s="121"/>
      <c r="BS49" s="121"/>
      <c r="BT49" s="121"/>
      <c r="BU49" s="121"/>
      <c r="BV49" s="121"/>
      <c r="BW49" s="121">
        <f>BW50</f>
        <v>4059.93</v>
      </c>
      <c r="BX49" s="121"/>
      <c r="BY49" s="121"/>
      <c r="BZ49" s="121"/>
      <c r="CA49" s="121"/>
      <c r="CB49" s="121"/>
      <c r="CC49" s="121"/>
      <c r="CD49" s="121"/>
      <c r="CE49" s="121"/>
      <c r="CF49" s="121"/>
      <c r="CG49" s="121"/>
      <c r="CH49" s="121"/>
      <c r="CI49" s="121"/>
      <c r="CJ49" s="121"/>
      <c r="CK49" s="121"/>
      <c r="CL49" s="121"/>
      <c r="CM49" s="121"/>
      <c r="CN49" s="121"/>
      <c r="CO49" s="121">
        <f>BC49-BW49</f>
        <v>-1059.9299999999998</v>
      </c>
      <c r="CP49" s="121"/>
      <c r="CQ49" s="121"/>
      <c r="CR49" s="121"/>
      <c r="CS49" s="121"/>
      <c r="CT49" s="121"/>
      <c r="CU49" s="121"/>
      <c r="CV49" s="121"/>
      <c r="CW49" s="121"/>
      <c r="CX49" s="121"/>
      <c r="CY49" s="121"/>
      <c r="CZ49" s="121"/>
      <c r="DA49" s="121"/>
      <c r="DB49" s="121"/>
      <c r="DC49" s="121"/>
      <c r="DD49" s="121"/>
      <c r="DE49" s="121"/>
      <c r="DF49" s="122"/>
      <c r="DG49" s="14"/>
    </row>
    <row r="50" spans="1:111" ht="22.5" customHeight="1">
      <c r="A50" s="168" t="s">
        <v>549</v>
      </c>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70"/>
      <c r="AC50" s="135" t="s">
        <v>25</v>
      </c>
      <c r="AD50" s="136"/>
      <c r="AE50" s="136"/>
      <c r="AF50" s="136"/>
      <c r="AG50" s="136"/>
      <c r="AH50" s="136"/>
      <c r="AI50" s="152" t="s">
        <v>80</v>
      </c>
      <c r="AJ50" s="152"/>
      <c r="AK50" s="152"/>
      <c r="AL50" s="152"/>
      <c r="AM50" s="152"/>
      <c r="AN50" s="152"/>
      <c r="AO50" s="152"/>
      <c r="AP50" s="152"/>
      <c r="AQ50" s="152"/>
      <c r="AR50" s="152"/>
      <c r="AS50" s="152"/>
      <c r="AT50" s="152"/>
      <c r="AU50" s="152"/>
      <c r="AV50" s="152"/>
      <c r="AW50" s="152"/>
      <c r="AX50" s="152"/>
      <c r="AY50" s="152"/>
      <c r="AZ50" s="152"/>
      <c r="BA50" s="152"/>
      <c r="BB50" s="152"/>
      <c r="BC50" s="121">
        <f>BC51</f>
        <v>3000</v>
      </c>
      <c r="BD50" s="121"/>
      <c r="BE50" s="121"/>
      <c r="BF50" s="121"/>
      <c r="BG50" s="121"/>
      <c r="BH50" s="121"/>
      <c r="BI50" s="121"/>
      <c r="BJ50" s="121"/>
      <c r="BK50" s="121"/>
      <c r="BL50" s="121"/>
      <c r="BM50" s="121"/>
      <c r="BN50" s="121"/>
      <c r="BO50" s="121"/>
      <c r="BP50" s="121"/>
      <c r="BQ50" s="121"/>
      <c r="BR50" s="121"/>
      <c r="BS50" s="121"/>
      <c r="BT50" s="121"/>
      <c r="BU50" s="121"/>
      <c r="BV50" s="121"/>
      <c r="BW50" s="121">
        <f>BW51</f>
        <v>4059.93</v>
      </c>
      <c r="BX50" s="121"/>
      <c r="BY50" s="121"/>
      <c r="BZ50" s="121"/>
      <c r="CA50" s="121"/>
      <c r="CB50" s="121"/>
      <c r="CC50" s="121"/>
      <c r="CD50" s="121"/>
      <c r="CE50" s="121"/>
      <c r="CF50" s="121"/>
      <c r="CG50" s="121"/>
      <c r="CH50" s="121"/>
      <c r="CI50" s="121"/>
      <c r="CJ50" s="121"/>
      <c r="CK50" s="121"/>
      <c r="CL50" s="121"/>
      <c r="CM50" s="121"/>
      <c r="CN50" s="121"/>
      <c r="CO50" s="121">
        <f>BC50-BW50</f>
        <v>-1059.9299999999998</v>
      </c>
      <c r="CP50" s="121"/>
      <c r="CQ50" s="121"/>
      <c r="CR50" s="121"/>
      <c r="CS50" s="121"/>
      <c r="CT50" s="121"/>
      <c r="CU50" s="121"/>
      <c r="CV50" s="121"/>
      <c r="CW50" s="121"/>
      <c r="CX50" s="121"/>
      <c r="CY50" s="121"/>
      <c r="CZ50" s="121"/>
      <c r="DA50" s="121"/>
      <c r="DB50" s="121"/>
      <c r="DC50" s="121"/>
      <c r="DD50" s="121"/>
      <c r="DE50" s="121"/>
      <c r="DF50" s="122"/>
      <c r="DG50" s="14"/>
    </row>
    <row r="51" spans="1:111" ht="27.75" customHeight="1">
      <c r="A51" s="168" t="s">
        <v>81</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70"/>
      <c r="AC51" s="135" t="s">
        <v>25</v>
      </c>
      <c r="AD51" s="136"/>
      <c r="AE51" s="136"/>
      <c r="AF51" s="136"/>
      <c r="AG51" s="136"/>
      <c r="AH51" s="136"/>
      <c r="AI51" s="152" t="s">
        <v>82</v>
      </c>
      <c r="AJ51" s="152"/>
      <c r="AK51" s="152"/>
      <c r="AL51" s="152"/>
      <c r="AM51" s="152"/>
      <c r="AN51" s="152"/>
      <c r="AO51" s="152"/>
      <c r="AP51" s="152"/>
      <c r="AQ51" s="152"/>
      <c r="AR51" s="152"/>
      <c r="AS51" s="152"/>
      <c r="AT51" s="152"/>
      <c r="AU51" s="152"/>
      <c r="AV51" s="152"/>
      <c r="AW51" s="152"/>
      <c r="AX51" s="152"/>
      <c r="AY51" s="152"/>
      <c r="AZ51" s="152"/>
      <c r="BA51" s="152"/>
      <c r="BB51" s="152"/>
      <c r="BC51" s="121">
        <v>3000</v>
      </c>
      <c r="BD51" s="121"/>
      <c r="BE51" s="121"/>
      <c r="BF51" s="121"/>
      <c r="BG51" s="121"/>
      <c r="BH51" s="121"/>
      <c r="BI51" s="121"/>
      <c r="BJ51" s="121"/>
      <c r="BK51" s="121"/>
      <c r="BL51" s="121"/>
      <c r="BM51" s="121"/>
      <c r="BN51" s="121"/>
      <c r="BO51" s="121"/>
      <c r="BP51" s="121"/>
      <c r="BQ51" s="121"/>
      <c r="BR51" s="121"/>
      <c r="BS51" s="121"/>
      <c r="BT51" s="121"/>
      <c r="BU51" s="121"/>
      <c r="BV51" s="121"/>
      <c r="BW51" s="121">
        <v>4059.93</v>
      </c>
      <c r="BX51" s="121"/>
      <c r="BY51" s="121"/>
      <c r="BZ51" s="121"/>
      <c r="CA51" s="121"/>
      <c r="CB51" s="121"/>
      <c r="CC51" s="121"/>
      <c r="CD51" s="121"/>
      <c r="CE51" s="121"/>
      <c r="CF51" s="121"/>
      <c r="CG51" s="121"/>
      <c r="CH51" s="121"/>
      <c r="CI51" s="121"/>
      <c r="CJ51" s="121"/>
      <c r="CK51" s="121"/>
      <c r="CL51" s="121"/>
      <c r="CM51" s="121"/>
      <c r="CN51" s="15"/>
      <c r="CO51" s="121">
        <f>BC51-BW51</f>
        <v>-1059.9299999999998</v>
      </c>
      <c r="CP51" s="121"/>
      <c r="CQ51" s="121"/>
      <c r="CR51" s="121"/>
      <c r="CS51" s="121"/>
      <c r="CT51" s="121"/>
      <c r="CU51" s="121"/>
      <c r="CV51" s="121"/>
      <c r="CW51" s="121"/>
      <c r="CX51" s="121"/>
      <c r="CY51" s="121"/>
      <c r="CZ51" s="121"/>
      <c r="DA51" s="121"/>
      <c r="DB51" s="121"/>
      <c r="DC51" s="121"/>
      <c r="DD51" s="121"/>
      <c r="DE51" s="121"/>
      <c r="DF51" s="122"/>
      <c r="DG51" s="14"/>
    </row>
    <row r="52" spans="1:111" ht="16.5" customHeight="1">
      <c r="A52" s="178" t="s">
        <v>474</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80"/>
      <c r="AC52" s="135" t="s">
        <v>25</v>
      </c>
      <c r="AD52" s="136"/>
      <c r="AE52" s="136"/>
      <c r="AF52" s="136"/>
      <c r="AG52" s="136"/>
      <c r="AH52" s="136"/>
      <c r="AI52" s="152" t="s">
        <v>475</v>
      </c>
      <c r="AJ52" s="152"/>
      <c r="AK52" s="152"/>
      <c r="AL52" s="152"/>
      <c r="AM52" s="152"/>
      <c r="AN52" s="152"/>
      <c r="AO52" s="152"/>
      <c r="AP52" s="152"/>
      <c r="AQ52" s="152"/>
      <c r="AR52" s="152"/>
      <c r="AS52" s="152"/>
      <c r="AT52" s="152"/>
      <c r="AU52" s="152"/>
      <c r="AV52" s="152"/>
      <c r="AW52" s="152"/>
      <c r="AX52" s="152"/>
      <c r="AY52" s="152"/>
      <c r="AZ52" s="152"/>
      <c r="BA52" s="152"/>
      <c r="BB52" s="152"/>
      <c r="BC52" s="215">
        <f>BC53</f>
        <v>31200</v>
      </c>
      <c r="BD52" s="215"/>
      <c r="BE52" s="215"/>
      <c r="BF52" s="215"/>
      <c r="BG52" s="215"/>
      <c r="BH52" s="215"/>
      <c r="BI52" s="215"/>
      <c r="BJ52" s="215"/>
      <c r="BK52" s="215"/>
      <c r="BL52" s="215"/>
      <c r="BM52" s="215"/>
      <c r="BN52" s="215"/>
      <c r="BO52" s="215"/>
      <c r="BP52" s="215"/>
      <c r="BQ52" s="215"/>
      <c r="BR52" s="215"/>
      <c r="BS52" s="215"/>
      <c r="BT52" s="215"/>
      <c r="BU52" s="215"/>
      <c r="BV52" s="216"/>
      <c r="BW52" s="207">
        <f>BX53</f>
        <v>31200</v>
      </c>
      <c r="BX52" s="208"/>
      <c r="BY52" s="208"/>
      <c r="BZ52" s="208"/>
      <c r="CA52" s="208"/>
      <c r="CB52" s="208"/>
      <c r="CC52" s="208"/>
      <c r="CD52" s="208"/>
      <c r="CE52" s="208"/>
      <c r="CF52" s="208"/>
      <c r="CG52" s="208"/>
      <c r="CH52" s="208"/>
      <c r="CI52" s="208"/>
      <c r="CJ52" s="208"/>
      <c r="CK52" s="139"/>
      <c r="CL52" s="139"/>
      <c r="CM52" s="139"/>
      <c r="CN52" s="57"/>
      <c r="CO52" s="121" t="s">
        <v>443</v>
      </c>
      <c r="CP52" s="121"/>
      <c r="CQ52" s="121"/>
      <c r="CR52" s="121"/>
      <c r="CS52" s="121"/>
      <c r="CT52" s="121"/>
      <c r="CU52" s="121"/>
      <c r="CV52" s="121"/>
      <c r="CW52" s="121"/>
      <c r="CX52" s="121"/>
      <c r="CY52" s="121"/>
      <c r="CZ52" s="121"/>
      <c r="DA52" s="121"/>
      <c r="DB52" s="121"/>
      <c r="DC52" s="121"/>
      <c r="DD52" s="121"/>
      <c r="DE52" s="121"/>
      <c r="DF52" s="122"/>
      <c r="DG52" s="14"/>
    </row>
    <row r="53" spans="1:111" ht="27.75" customHeight="1">
      <c r="A53" s="178" t="s">
        <v>521</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4"/>
      <c r="AC53" s="135" t="s">
        <v>25</v>
      </c>
      <c r="AD53" s="210"/>
      <c r="AE53" s="210"/>
      <c r="AF53" s="210"/>
      <c r="AG53" s="210"/>
      <c r="AH53" s="210"/>
      <c r="AI53" s="194"/>
      <c r="AJ53" s="195"/>
      <c r="AK53" s="196"/>
      <c r="AL53" s="200"/>
      <c r="AM53" s="181" t="s">
        <v>522</v>
      </c>
      <c r="AN53" s="182"/>
      <c r="AO53" s="182"/>
      <c r="AP53" s="182"/>
      <c r="AQ53" s="182"/>
      <c r="AR53" s="182"/>
      <c r="AS53" s="182"/>
      <c r="AT53" s="182"/>
      <c r="AU53" s="182"/>
      <c r="AV53" s="182"/>
      <c r="AW53" s="182"/>
      <c r="AX53" s="182"/>
      <c r="AY53" s="182"/>
      <c r="AZ53" s="182"/>
      <c r="BA53" s="182"/>
      <c r="BB53" s="202"/>
      <c r="BC53" s="205">
        <f>BC54</f>
        <v>31200</v>
      </c>
      <c r="BD53" s="206"/>
      <c r="BE53" s="206"/>
      <c r="BF53" s="206"/>
      <c r="BG53" s="206"/>
      <c r="BH53" s="206"/>
      <c r="BI53" s="206"/>
      <c r="BJ53" s="206"/>
      <c r="BK53" s="206"/>
      <c r="BL53" s="206"/>
      <c r="BM53" s="206"/>
      <c r="BN53" s="206"/>
      <c r="BO53" s="206"/>
      <c r="BP53" s="206"/>
      <c r="BQ53" s="206"/>
      <c r="BR53" s="206"/>
      <c r="BS53" s="206"/>
      <c r="BT53" s="206"/>
      <c r="BU53" s="206"/>
      <c r="BV53" s="206"/>
      <c r="BW53" s="206"/>
      <c r="BX53" s="177">
        <f>BX54</f>
        <v>31200</v>
      </c>
      <c r="BY53" s="177"/>
      <c r="BZ53" s="177"/>
      <c r="CA53" s="177"/>
      <c r="CB53" s="177"/>
      <c r="CC53" s="177"/>
      <c r="CD53" s="177"/>
      <c r="CE53" s="177"/>
      <c r="CF53" s="177"/>
      <c r="CG53" s="177"/>
      <c r="CH53" s="177"/>
      <c r="CI53" s="177"/>
      <c r="CJ53" s="177"/>
      <c r="CK53" s="59"/>
      <c r="CL53" s="56"/>
      <c r="CM53" s="56"/>
      <c r="CN53" s="57"/>
      <c r="CO53" s="121" t="s">
        <v>443</v>
      </c>
      <c r="CP53" s="121"/>
      <c r="CQ53" s="121"/>
      <c r="CR53" s="121"/>
      <c r="CS53" s="121"/>
      <c r="CT53" s="121"/>
      <c r="CU53" s="121"/>
      <c r="CV53" s="121"/>
      <c r="CW53" s="121"/>
      <c r="CX53" s="121"/>
      <c r="CY53" s="121"/>
      <c r="CZ53" s="121"/>
      <c r="DA53" s="121"/>
      <c r="DB53" s="121"/>
      <c r="DC53" s="15"/>
      <c r="DD53" s="15"/>
      <c r="DE53" s="15"/>
      <c r="DF53" s="58" t="s">
        <v>443</v>
      </c>
      <c r="DG53" s="14"/>
    </row>
    <row r="54" spans="1:111" ht="27.75" customHeight="1">
      <c r="A54" s="178" t="s">
        <v>520</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4"/>
      <c r="AC54" s="135" t="s">
        <v>25</v>
      </c>
      <c r="AD54" s="211"/>
      <c r="AE54" s="211"/>
      <c r="AF54" s="211"/>
      <c r="AG54" s="211"/>
      <c r="AH54" s="211"/>
      <c r="AI54" s="197"/>
      <c r="AJ54" s="198"/>
      <c r="AK54" s="199"/>
      <c r="AL54" s="201"/>
      <c r="AM54" s="181" t="s">
        <v>519</v>
      </c>
      <c r="AN54" s="182"/>
      <c r="AO54" s="182"/>
      <c r="AP54" s="182"/>
      <c r="AQ54" s="182"/>
      <c r="AR54" s="182"/>
      <c r="AS54" s="182"/>
      <c r="AT54" s="182"/>
      <c r="AU54" s="182"/>
      <c r="AV54" s="182"/>
      <c r="AW54" s="182"/>
      <c r="AX54" s="182"/>
      <c r="AY54" s="182"/>
      <c r="AZ54" s="182"/>
      <c r="BA54" s="182"/>
      <c r="BB54" s="202"/>
      <c r="BC54" s="205">
        <v>31200</v>
      </c>
      <c r="BD54" s="206"/>
      <c r="BE54" s="206"/>
      <c r="BF54" s="206"/>
      <c r="BG54" s="206"/>
      <c r="BH54" s="206"/>
      <c r="BI54" s="206"/>
      <c r="BJ54" s="206"/>
      <c r="BK54" s="206"/>
      <c r="BL54" s="206"/>
      <c r="BM54" s="206"/>
      <c r="BN54" s="206"/>
      <c r="BO54" s="206"/>
      <c r="BP54" s="206"/>
      <c r="BQ54" s="206"/>
      <c r="BR54" s="206"/>
      <c r="BS54" s="206"/>
      <c r="BT54" s="206"/>
      <c r="BU54" s="206"/>
      <c r="BV54" s="206"/>
      <c r="BW54" s="206"/>
      <c r="BX54" s="177">
        <f>31000+200</f>
        <v>31200</v>
      </c>
      <c r="BY54" s="177"/>
      <c r="BZ54" s="177"/>
      <c r="CA54" s="177"/>
      <c r="CB54" s="177"/>
      <c r="CC54" s="177"/>
      <c r="CD54" s="177"/>
      <c r="CE54" s="177"/>
      <c r="CF54" s="177"/>
      <c r="CG54" s="177"/>
      <c r="CH54" s="177"/>
      <c r="CI54" s="177"/>
      <c r="CJ54" s="177"/>
      <c r="CK54" s="59"/>
      <c r="CL54" s="56"/>
      <c r="CM54" s="56"/>
      <c r="CN54" s="57"/>
      <c r="CO54" s="121" t="s">
        <v>443</v>
      </c>
      <c r="CP54" s="121"/>
      <c r="CQ54" s="121"/>
      <c r="CR54" s="121"/>
      <c r="CS54" s="121"/>
      <c r="CT54" s="121"/>
      <c r="CU54" s="121"/>
      <c r="CV54" s="121"/>
      <c r="CW54" s="121"/>
      <c r="CX54" s="121"/>
      <c r="CY54" s="121"/>
      <c r="CZ54" s="121"/>
      <c r="DA54" s="121"/>
      <c r="DB54" s="121"/>
      <c r="DC54" s="15"/>
      <c r="DD54" s="15"/>
      <c r="DE54" s="15"/>
      <c r="DF54" s="58" t="s">
        <v>443</v>
      </c>
      <c r="DG54" s="14"/>
    </row>
    <row r="55" spans="1:111" ht="19.5" customHeight="1" hidden="1">
      <c r="A55" s="178" t="s">
        <v>542</v>
      </c>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80"/>
      <c r="AC55" s="135" t="s">
        <v>25</v>
      </c>
      <c r="AD55" s="136"/>
      <c r="AE55" s="136"/>
      <c r="AF55" s="136"/>
      <c r="AG55" s="136"/>
      <c r="AH55" s="136"/>
      <c r="AI55" s="181" t="s">
        <v>476</v>
      </c>
      <c r="AJ55" s="182"/>
      <c r="AK55" s="182"/>
      <c r="AL55" s="182"/>
      <c r="AM55" s="182"/>
      <c r="AN55" s="182"/>
      <c r="AO55" s="182"/>
      <c r="AP55" s="182"/>
      <c r="AQ55" s="182"/>
      <c r="AR55" s="182"/>
      <c r="AS55" s="182"/>
      <c r="AT55" s="182"/>
      <c r="AU55" s="182"/>
      <c r="AV55" s="182"/>
      <c r="AW55" s="182"/>
      <c r="AX55" s="182"/>
      <c r="AY55" s="182"/>
      <c r="AZ55" s="182"/>
      <c r="BA55" s="182"/>
      <c r="BB55" s="183"/>
      <c r="BC55" s="209"/>
      <c r="BD55" s="209"/>
      <c r="BE55" s="209"/>
      <c r="BF55" s="209"/>
      <c r="BG55" s="209"/>
      <c r="BH55" s="209"/>
      <c r="BI55" s="209"/>
      <c r="BJ55" s="209"/>
      <c r="BK55" s="209"/>
      <c r="BL55" s="209"/>
      <c r="BM55" s="209"/>
      <c r="BN55" s="209"/>
      <c r="BO55" s="209"/>
      <c r="BP55" s="209"/>
      <c r="BQ55" s="209"/>
      <c r="BR55" s="209"/>
      <c r="BS55" s="209"/>
      <c r="BT55" s="209"/>
      <c r="BU55" s="209"/>
      <c r="BV55" s="209"/>
      <c r="BW55" s="176" t="s">
        <v>443</v>
      </c>
      <c r="BX55" s="176"/>
      <c r="BY55" s="176"/>
      <c r="BZ55" s="176"/>
      <c r="CA55" s="176"/>
      <c r="CB55" s="176"/>
      <c r="CC55" s="176"/>
      <c r="CD55" s="176"/>
      <c r="CE55" s="176"/>
      <c r="CF55" s="176"/>
      <c r="CG55" s="176"/>
      <c r="CH55" s="176"/>
      <c r="CI55" s="176"/>
      <c r="CJ55" s="176"/>
      <c r="CK55" s="139"/>
      <c r="CL55" s="139"/>
      <c r="CM55" s="139"/>
      <c r="CN55" s="57"/>
      <c r="CO55" s="121">
        <v>2700</v>
      </c>
      <c r="CP55" s="121"/>
      <c r="CQ55" s="121"/>
      <c r="CR55" s="121"/>
      <c r="CS55" s="121"/>
      <c r="CT55" s="121"/>
      <c r="CU55" s="121"/>
      <c r="CV55" s="121"/>
      <c r="CW55" s="121"/>
      <c r="CX55" s="121"/>
      <c r="CY55" s="121"/>
      <c r="CZ55" s="121"/>
      <c r="DA55" s="121"/>
      <c r="DB55" s="121"/>
      <c r="DC55" s="121"/>
      <c r="DD55" s="121"/>
      <c r="DE55" s="121"/>
      <c r="DF55" s="122"/>
      <c r="DG55" s="14"/>
    </row>
    <row r="56" spans="1:111" ht="20.25" customHeight="1" hidden="1">
      <c r="A56" s="178" t="s">
        <v>543</v>
      </c>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80"/>
      <c r="AC56" s="135" t="s">
        <v>25</v>
      </c>
      <c r="AD56" s="136"/>
      <c r="AE56" s="136"/>
      <c r="AF56" s="136"/>
      <c r="AG56" s="136"/>
      <c r="AH56" s="136"/>
      <c r="AI56" s="181" t="s">
        <v>473</v>
      </c>
      <c r="AJ56" s="182"/>
      <c r="AK56" s="182"/>
      <c r="AL56" s="182"/>
      <c r="AM56" s="182"/>
      <c r="AN56" s="182"/>
      <c r="AO56" s="182"/>
      <c r="AP56" s="182"/>
      <c r="AQ56" s="182"/>
      <c r="AR56" s="182"/>
      <c r="AS56" s="182"/>
      <c r="AT56" s="182"/>
      <c r="AU56" s="182"/>
      <c r="AV56" s="182"/>
      <c r="AW56" s="182"/>
      <c r="AX56" s="182"/>
      <c r="AY56" s="182"/>
      <c r="AZ56" s="182"/>
      <c r="BA56" s="182"/>
      <c r="BB56" s="183"/>
      <c r="BC56" s="121"/>
      <c r="BD56" s="121"/>
      <c r="BE56" s="121"/>
      <c r="BF56" s="121"/>
      <c r="BG56" s="121"/>
      <c r="BH56" s="121"/>
      <c r="BI56" s="121"/>
      <c r="BJ56" s="121"/>
      <c r="BK56" s="121"/>
      <c r="BL56" s="121"/>
      <c r="BM56" s="121"/>
      <c r="BN56" s="121"/>
      <c r="BO56" s="121"/>
      <c r="BP56" s="121"/>
      <c r="BQ56" s="121"/>
      <c r="BR56" s="121"/>
      <c r="BS56" s="121"/>
      <c r="BT56" s="121"/>
      <c r="BU56" s="121"/>
      <c r="BV56" s="121"/>
      <c r="BW56" s="139" t="s">
        <v>443</v>
      </c>
      <c r="BX56" s="139"/>
      <c r="BY56" s="139"/>
      <c r="BZ56" s="139"/>
      <c r="CA56" s="139"/>
      <c r="CB56" s="139"/>
      <c r="CC56" s="139"/>
      <c r="CD56" s="139"/>
      <c r="CE56" s="139"/>
      <c r="CF56" s="139"/>
      <c r="CG56" s="139"/>
      <c r="CH56" s="139"/>
      <c r="CI56" s="139"/>
      <c r="CJ56" s="139"/>
      <c r="CK56" s="139"/>
      <c r="CL56" s="139"/>
      <c r="CM56" s="139"/>
      <c r="CN56" s="57"/>
      <c r="CO56" s="121">
        <v>2700</v>
      </c>
      <c r="CP56" s="121"/>
      <c r="CQ56" s="121"/>
      <c r="CR56" s="121"/>
      <c r="CS56" s="121"/>
      <c r="CT56" s="121"/>
      <c r="CU56" s="121"/>
      <c r="CV56" s="121"/>
      <c r="CW56" s="121"/>
      <c r="CX56" s="121"/>
      <c r="CY56" s="121"/>
      <c r="CZ56" s="121"/>
      <c r="DA56" s="121"/>
      <c r="DB56" s="121"/>
      <c r="DC56" s="121"/>
      <c r="DD56" s="121"/>
      <c r="DE56" s="121"/>
      <c r="DF56" s="122"/>
      <c r="DG56" s="14"/>
    </row>
    <row r="57" spans="1:111" ht="16.5" customHeight="1">
      <c r="A57" s="168" t="s">
        <v>83</v>
      </c>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70"/>
      <c r="AC57" s="135" t="s">
        <v>25</v>
      </c>
      <c r="AD57" s="136"/>
      <c r="AE57" s="136"/>
      <c r="AF57" s="136"/>
      <c r="AG57" s="136"/>
      <c r="AH57" s="136"/>
      <c r="AI57" s="181" t="s">
        <v>84</v>
      </c>
      <c r="AJ57" s="182"/>
      <c r="AK57" s="182"/>
      <c r="AL57" s="182"/>
      <c r="AM57" s="182"/>
      <c r="AN57" s="182"/>
      <c r="AO57" s="182"/>
      <c r="AP57" s="182"/>
      <c r="AQ57" s="182"/>
      <c r="AR57" s="182"/>
      <c r="AS57" s="182"/>
      <c r="AT57" s="182"/>
      <c r="AU57" s="182"/>
      <c r="AV57" s="182"/>
      <c r="AW57" s="182"/>
      <c r="AX57" s="182"/>
      <c r="AY57" s="182"/>
      <c r="AZ57" s="182"/>
      <c r="BA57" s="182"/>
      <c r="BB57" s="183"/>
      <c r="BC57" s="121">
        <f>BC58</f>
        <v>5812900</v>
      </c>
      <c r="BD57" s="121"/>
      <c r="BE57" s="121"/>
      <c r="BF57" s="121"/>
      <c r="BG57" s="121"/>
      <c r="BH57" s="121"/>
      <c r="BI57" s="121"/>
      <c r="BJ57" s="121"/>
      <c r="BK57" s="121"/>
      <c r="BL57" s="121"/>
      <c r="BM57" s="121"/>
      <c r="BN57" s="121"/>
      <c r="BO57" s="121"/>
      <c r="BP57" s="121"/>
      <c r="BQ57" s="121"/>
      <c r="BR57" s="121"/>
      <c r="BS57" s="121"/>
      <c r="BT57" s="121"/>
      <c r="BU57" s="121"/>
      <c r="BV57" s="121"/>
      <c r="BW57" s="121">
        <f>BW58</f>
        <v>5711148.25</v>
      </c>
      <c r="BX57" s="121"/>
      <c r="BY57" s="121"/>
      <c r="BZ57" s="121"/>
      <c r="CA57" s="121"/>
      <c r="CB57" s="121"/>
      <c r="CC57" s="121"/>
      <c r="CD57" s="121"/>
      <c r="CE57" s="121"/>
      <c r="CF57" s="121"/>
      <c r="CG57" s="121"/>
      <c r="CH57" s="121"/>
      <c r="CI57" s="121"/>
      <c r="CJ57" s="121"/>
      <c r="CK57" s="121"/>
      <c r="CL57" s="121"/>
      <c r="CM57" s="121"/>
      <c r="CN57" s="121"/>
      <c r="CO57" s="121">
        <f>BC57-BW57</f>
        <v>101751.75</v>
      </c>
      <c r="CP57" s="121"/>
      <c r="CQ57" s="121"/>
      <c r="CR57" s="121"/>
      <c r="CS57" s="121"/>
      <c r="CT57" s="121"/>
      <c r="CU57" s="121"/>
      <c r="CV57" s="121"/>
      <c r="CW57" s="121"/>
      <c r="CX57" s="121"/>
      <c r="CY57" s="121"/>
      <c r="CZ57" s="121"/>
      <c r="DA57" s="121"/>
      <c r="DB57" s="121"/>
      <c r="DC57" s="121"/>
      <c r="DD57" s="121"/>
      <c r="DE57" s="121"/>
      <c r="DF57" s="122"/>
      <c r="DG57" s="14"/>
    </row>
    <row r="58" spans="1:111" ht="19.5" customHeight="1">
      <c r="A58" s="168" t="s">
        <v>85</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70"/>
      <c r="AC58" s="135" t="s">
        <v>25</v>
      </c>
      <c r="AD58" s="136"/>
      <c r="AE58" s="136"/>
      <c r="AF58" s="136"/>
      <c r="AG58" s="136"/>
      <c r="AH58" s="136"/>
      <c r="AI58" s="181" t="s">
        <v>86</v>
      </c>
      <c r="AJ58" s="182"/>
      <c r="AK58" s="182"/>
      <c r="AL58" s="182"/>
      <c r="AM58" s="182"/>
      <c r="AN58" s="182"/>
      <c r="AO58" s="182"/>
      <c r="AP58" s="182"/>
      <c r="AQ58" s="182"/>
      <c r="AR58" s="182"/>
      <c r="AS58" s="182"/>
      <c r="AT58" s="182"/>
      <c r="AU58" s="182"/>
      <c r="AV58" s="182"/>
      <c r="AW58" s="182"/>
      <c r="AX58" s="182"/>
      <c r="AY58" s="182"/>
      <c r="AZ58" s="182"/>
      <c r="BA58" s="182"/>
      <c r="BB58" s="183"/>
      <c r="BC58" s="121">
        <f>BC59+BC62+BC67</f>
        <v>5812900</v>
      </c>
      <c r="BD58" s="121"/>
      <c r="BE58" s="121"/>
      <c r="BF58" s="121"/>
      <c r="BG58" s="121"/>
      <c r="BH58" s="121"/>
      <c r="BI58" s="121"/>
      <c r="BJ58" s="121"/>
      <c r="BK58" s="121"/>
      <c r="BL58" s="121"/>
      <c r="BM58" s="121"/>
      <c r="BN58" s="121"/>
      <c r="BO58" s="121"/>
      <c r="BP58" s="121"/>
      <c r="BQ58" s="121"/>
      <c r="BR58" s="121"/>
      <c r="BS58" s="121"/>
      <c r="BT58" s="121"/>
      <c r="BU58" s="121"/>
      <c r="BV58" s="121"/>
      <c r="BW58" s="121">
        <f>BW59+BW62+BW67</f>
        <v>5711148.25</v>
      </c>
      <c r="BX58" s="121"/>
      <c r="BY58" s="121"/>
      <c r="BZ58" s="121"/>
      <c r="CA58" s="121"/>
      <c r="CB58" s="121"/>
      <c r="CC58" s="121"/>
      <c r="CD58" s="121"/>
      <c r="CE58" s="121"/>
      <c r="CF58" s="121"/>
      <c r="CG58" s="121"/>
      <c r="CH58" s="121"/>
      <c r="CI58" s="121"/>
      <c r="CJ58" s="121"/>
      <c r="CK58" s="121"/>
      <c r="CL58" s="121"/>
      <c r="CM58" s="121"/>
      <c r="CN58" s="121"/>
      <c r="CO58" s="121">
        <f>BC58-BW58</f>
        <v>101751.75</v>
      </c>
      <c r="CP58" s="121"/>
      <c r="CQ58" s="121"/>
      <c r="CR58" s="121"/>
      <c r="CS58" s="121"/>
      <c r="CT58" s="121"/>
      <c r="CU58" s="121"/>
      <c r="CV58" s="121"/>
      <c r="CW58" s="121"/>
      <c r="CX58" s="121"/>
      <c r="CY58" s="121"/>
      <c r="CZ58" s="121"/>
      <c r="DA58" s="121"/>
      <c r="DB58" s="121"/>
      <c r="DC58" s="121"/>
      <c r="DD58" s="121"/>
      <c r="DE58" s="121"/>
      <c r="DF58" s="122"/>
      <c r="DG58" s="14"/>
    </row>
    <row r="59" spans="1:111" ht="19.5" customHeight="1">
      <c r="A59" s="168" t="s">
        <v>87</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70"/>
      <c r="AC59" s="135" t="s">
        <v>25</v>
      </c>
      <c r="AD59" s="136"/>
      <c r="AE59" s="136"/>
      <c r="AF59" s="136"/>
      <c r="AG59" s="136"/>
      <c r="AH59" s="136"/>
      <c r="AI59" s="181" t="s">
        <v>88</v>
      </c>
      <c r="AJ59" s="182"/>
      <c r="AK59" s="182"/>
      <c r="AL59" s="182"/>
      <c r="AM59" s="182"/>
      <c r="AN59" s="182"/>
      <c r="AO59" s="182"/>
      <c r="AP59" s="182"/>
      <c r="AQ59" s="182"/>
      <c r="AR59" s="182"/>
      <c r="AS59" s="182"/>
      <c r="AT59" s="182"/>
      <c r="AU59" s="182"/>
      <c r="AV59" s="182"/>
      <c r="AW59" s="182"/>
      <c r="AX59" s="182"/>
      <c r="AY59" s="182"/>
      <c r="AZ59" s="182"/>
      <c r="BA59" s="182"/>
      <c r="BB59" s="183"/>
      <c r="BC59" s="121">
        <f>BC60</f>
        <v>4197500</v>
      </c>
      <c r="BD59" s="121"/>
      <c r="BE59" s="121"/>
      <c r="BF59" s="121"/>
      <c r="BG59" s="121"/>
      <c r="BH59" s="121"/>
      <c r="BI59" s="121"/>
      <c r="BJ59" s="121"/>
      <c r="BK59" s="121"/>
      <c r="BL59" s="121"/>
      <c r="BM59" s="121"/>
      <c r="BN59" s="121"/>
      <c r="BO59" s="121"/>
      <c r="BP59" s="121"/>
      <c r="BQ59" s="121"/>
      <c r="BR59" s="121"/>
      <c r="BS59" s="121"/>
      <c r="BT59" s="121"/>
      <c r="BU59" s="121"/>
      <c r="BV59" s="121"/>
      <c r="BW59" s="121">
        <f>BW60</f>
        <v>4197500</v>
      </c>
      <c r="BX59" s="121"/>
      <c r="BY59" s="121"/>
      <c r="BZ59" s="121"/>
      <c r="CA59" s="121"/>
      <c r="CB59" s="121"/>
      <c r="CC59" s="121"/>
      <c r="CD59" s="121"/>
      <c r="CE59" s="121"/>
      <c r="CF59" s="121"/>
      <c r="CG59" s="121"/>
      <c r="CH59" s="121"/>
      <c r="CI59" s="121"/>
      <c r="CJ59" s="121"/>
      <c r="CK59" s="121"/>
      <c r="CL59" s="121"/>
      <c r="CM59" s="121"/>
      <c r="CN59" s="121"/>
      <c r="CO59" s="121" t="s">
        <v>443</v>
      </c>
      <c r="CP59" s="121"/>
      <c r="CQ59" s="121"/>
      <c r="CR59" s="121"/>
      <c r="CS59" s="121"/>
      <c r="CT59" s="121"/>
      <c r="CU59" s="121"/>
      <c r="CV59" s="121"/>
      <c r="CW59" s="121"/>
      <c r="CX59" s="121"/>
      <c r="CY59" s="121"/>
      <c r="CZ59" s="121"/>
      <c r="DA59" s="121"/>
      <c r="DB59" s="121"/>
      <c r="DC59" s="121"/>
      <c r="DD59" s="121"/>
      <c r="DE59" s="121"/>
      <c r="DF59" s="122"/>
      <c r="DG59" s="14"/>
    </row>
    <row r="60" spans="1:111" ht="11.25" customHeight="1">
      <c r="A60" s="168" t="s">
        <v>544</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70"/>
      <c r="AC60" s="135" t="s">
        <v>25</v>
      </c>
      <c r="AD60" s="136"/>
      <c r="AE60" s="136"/>
      <c r="AF60" s="136"/>
      <c r="AG60" s="136"/>
      <c r="AH60" s="136"/>
      <c r="AI60" s="181" t="s">
        <v>89</v>
      </c>
      <c r="AJ60" s="182"/>
      <c r="AK60" s="182"/>
      <c r="AL60" s="182"/>
      <c r="AM60" s="182"/>
      <c r="AN60" s="182"/>
      <c r="AO60" s="182"/>
      <c r="AP60" s="182"/>
      <c r="AQ60" s="182"/>
      <c r="AR60" s="182"/>
      <c r="AS60" s="182"/>
      <c r="AT60" s="182"/>
      <c r="AU60" s="182"/>
      <c r="AV60" s="182"/>
      <c r="AW60" s="182"/>
      <c r="AX60" s="182"/>
      <c r="AY60" s="182"/>
      <c r="AZ60" s="182"/>
      <c r="BA60" s="182"/>
      <c r="BB60" s="183"/>
      <c r="BC60" s="121">
        <f>BC61</f>
        <v>4197500</v>
      </c>
      <c r="BD60" s="121"/>
      <c r="BE60" s="121"/>
      <c r="BF60" s="121"/>
      <c r="BG60" s="121"/>
      <c r="BH60" s="121"/>
      <c r="BI60" s="121"/>
      <c r="BJ60" s="121"/>
      <c r="BK60" s="121"/>
      <c r="BL60" s="121"/>
      <c r="BM60" s="121"/>
      <c r="BN60" s="121"/>
      <c r="BO60" s="121"/>
      <c r="BP60" s="121"/>
      <c r="BQ60" s="121"/>
      <c r="BR60" s="121"/>
      <c r="BS60" s="121"/>
      <c r="BT60" s="121"/>
      <c r="BU60" s="121"/>
      <c r="BV60" s="121"/>
      <c r="BW60" s="121">
        <f>BW61</f>
        <v>4197500</v>
      </c>
      <c r="BX60" s="121"/>
      <c r="BY60" s="121"/>
      <c r="BZ60" s="121"/>
      <c r="CA60" s="121"/>
      <c r="CB60" s="121"/>
      <c r="CC60" s="121"/>
      <c r="CD60" s="121"/>
      <c r="CE60" s="121"/>
      <c r="CF60" s="121"/>
      <c r="CG60" s="121"/>
      <c r="CH60" s="121"/>
      <c r="CI60" s="121"/>
      <c r="CJ60" s="121"/>
      <c r="CK60" s="121"/>
      <c r="CL60" s="121"/>
      <c r="CM60" s="121"/>
      <c r="CN60" s="121"/>
      <c r="CO60" s="121" t="s">
        <v>443</v>
      </c>
      <c r="CP60" s="121"/>
      <c r="CQ60" s="121"/>
      <c r="CR60" s="121"/>
      <c r="CS60" s="121"/>
      <c r="CT60" s="121"/>
      <c r="CU60" s="121"/>
      <c r="CV60" s="121"/>
      <c r="CW60" s="121"/>
      <c r="CX60" s="121"/>
      <c r="CY60" s="121"/>
      <c r="CZ60" s="121"/>
      <c r="DA60" s="121"/>
      <c r="DB60" s="121"/>
      <c r="DC60" s="121"/>
      <c r="DD60" s="121"/>
      <c r="DE60" s="121"/>
      <c r="DF60" s="122"/>
      <c r="DG60" s="14"/>
    </row>
    <row r="61" spans="1:111" ht="16.5" customHeight="1">
      <c r="A61" s="168" t="s">
        <v>545</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70"/>
      <c r="AC61" s="135" t="s">
        <v>25</v>
      </c>
      <c r="AD61" s="136"/>
      <c r="AE61" s="136"/>
      <c r="AF61" s="136"/>
      <c r="AG61" s="136"/>
      <c r="AH61" s="136"/>
      <c r="AI61" s="181" t="s">
        <v>90</v>
      </c>
      <c r="AJ61" s="182"/>
      <c r="AK61" s="182"/>
      <c r="AL61" s="182"/>
      <c r="AM61" s="182"/>
      <c r="AN61" s="182"/>
      <c r="AO61" s="182"/>
      <c r="AP61" s="182"/>
      <c r="AQ61" s="182"/>
      <c r="AR61" s="182"/>
      <c r="AS61" s="182"/>
      <c r="AT61" s="182"/>
      <c r="AU61" s="182"/>
      <c r="AV61" s="182"/>
      <c r="AW61" s="182"/>
      <c r="AX61" s="182"/>
      <c r="AY61" s="182"/>
      <c r="AZ61" s="182"/>
      <c r="BA61" s="182"/>
      <c r="BB61" s="183"/>
      <c r="BC61" s="121">
        <v>4197500</v>
      </c>
      <c r="BD61" s="121"/>
      <c r="BE61" s="121"/>
      <c r="BF61" s="121"/>
      <c r="BG61" s="121"/>
      <c r="BH61" s="121"/>
      <c r="BI61" s="121"/>
      <c r="BJ61" s="121"/>
      <c r="BK61" s="121"/>
      <c r="BL61" s="121"/>
      <c r="BM61" s="121"/>
      <c r="BN61" s="121"/>
      <c r="BO61" s="121"/>
      <c r="BP61" s="121"/>
      <c r="BQ61" s="121"/>
      <c r="BR61" s="121"/>
      <c r="BS61" s="121"/>
      <c r="BT61" s="121"/>
      <c r="BU61" s="121"/>
      <c r="BV61" s="121"/>
      <c r="BW61" s="121">
        <v>4197500</v>
      </c>
      <c r="BX61" s="121"/>
      <c r="BY61" s="121"/>
      <c r="BZ61" s="121"/>
      <c r="CA61" s="121"/>
      <c r="CB61" s="121"/>
      <c r="CC61" s="121"/>
      <c r="CD61" s="121"/>
      <c r="CE61" s="121"/>
      <c r="CF61" s="121"/>
      <c r="CG61" s="121"/>
      <c r="CH61" s="121"/>
      <c r="CI61" s="121"/>
      <c r="CJ61" s="121"/>
      <c r="CK61" s="121"/>
      <c r="CL61" s="121"/>
      <c r="CM61" s="121"/>
      <c r="CN61" s="121"/>
      <c r="CO61" s="121" t="s">
        <v>443</v>
      </c>
      <c r="CP61" s="121"/>
      <c r="CQ61" s="121"/>
      <c r="CR61" s="121"/>
      <c r="CS61" s="121"/>
      <c r="CT61" s="121"/>
      <c r="CU61" s="121"/>
      <c r="CV61" s="121"/>
      <c r="CW61" s="121"/>
      <c r="CX61" s="121"/>
      <c r="CY61" s="121"/>
      <c r="CZ61" s="121"/>
      <c r="DA61" s="121"/>
      <c r="DB61" s="121"/>
      <c r="DC61" s="121"/>
      <c r="DD61" s="121"/>
      <c r="DE61" s="121"/>
      <c r="DF61" s="122"/>
      <c r="DG61" s="14"/>
    </row>
    <row r="62" spans="1:111" ht="21" customHeight="1">
      <c r="A62" s="168" t="s">
        <v>91</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70"/>
      <c r="AC62" s="135" t="s">
        <v>25</v>
      </c>
      <c r="AD62" s="136"/>
      <c r="AE62" s="136"/>
      <c r="AF62" s="136"/>
      <c r="AG62" s="136"/>
      <c r="AH62" s="136"/>
      <c r="AI62" s="181" t="s">
        <v>92</v>
      </c>
      <c r="AJ62" s="182"/>
      <c r="AK62" s="182"/>
      <c r="AL62" s="182"/>
      <c r="AM62" s="182"/>
      <c r="AN62" s="182"/>
      <c r="AO62" s="182"/>
      <c r="AP62" s="182"/>
      <c r="AQ62" s="182"/>
      <c r="AR62" s="182"/>
      <c r="AS62" s="182"/>
      <c r="AT62" s="182"/>
      <c r="AU62" s="182"/>
      <c r="AV62" s="182"/>
      <c r="AW62" s="182"/>
      <c r="AX62" s="182"/>
      <c r="AY62" s="182"/>
      <c r="AZ62" s="182"/>
      <c r="BA62" s="182"/>
      <c r="BB62" s="183"/>
      <c r="BC62" s="121">
        <f>BC63+BC65</f>
        <v>149500</v>
      </c>
      <c r="BD62" s="121"/>
      <c r="BE62" s="121"/>
      <c r="BF62" s="121"/>
      <c r="BG62" s="121"/>
      <c r="BH62" s="121"/>
      <c r="BI62" s="121"/>
      <c r="BJ62" s="121"/>
      <c r="BK62" s="121"/>
      <c r="BL62" s="121"/>
      <c r="BM62" s="121"/>
      <c r="BN62" s="121"/>
      <c r="BO62" s="121"/>
      <c r="BP62" s="121"/>
      <c r="BQ62" s="121"/>
      <c r="BR62" s="121"/>
      <c r="BS62" s="121"/>
      <c r="BT62" s="121"/>
      <c r="BU62" s="121"/>
      <c r="BV62" s="121"/>
      <c r="BW62" s="121">
        <f>BW63+BW65</f>
        <v>149500</v>
      </c>
      <c r="BX62" s="121"/>
      <c r="BY62" s="121"/>
      <c r="BZ62" s="121"/>
      <c r="CA62" s="121"/>
      <c r="CB62" s="121"/>
      <c r="CC62" s="121"/>
      <c r="CD62" s="121"/>
      <c r="CE62" s="121"/>
      <c r="CF62" s="121"/>
      <c r="CG62" s="121"/>
      <c r="CH62" s="121"/>
      <c r="CI62" s="121"/>
      <c r="CJ62" s="121"/>
      <c r="CK62" s="121"/>
      <c r="CL62" s="121"/>
      <c r="CM62" s="121"/>
      <c r="CN62" s="121"/>
      <c r="CO62" s="121" t="s">
        <v>443</v>
      </c>
      <c r="CP62" s="121"/>
      <c r="CQ62" s="121"/>
      <c r="CR62" s="121"/>
      <c r="CS62" s="121"/>
      <c r="CT62" s="121"/>
      <c r="CU62" s="121"/>
      <c r="CV62" s="121"/>
      <c r="CW62" s="121"/>
      <c r="CX62" s="121"/>
      <c r="CY62" s="121"/>
      <c r="CZ62" s="121"/>
      <c r="DA62" s="121"/>
      <c r="DB62" s="121"/>
      <c r="DC62" s="121"/>
      <c r="DD62" s="121"/>
      <c r="DE62" s="121"/>
      <c r="DF62" s="122"/>
      <c r="DG62" s="14"/>
    </row>
    <row r="63" spans="1:111" ht="19.5" customHeight="1">
      <c r="A63" s="168" t="s">
        <v>546</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70"/>
      <c r="AC63" s="135" t="s">
        <v>25</v>
      </c>
      <c r="AD63" s="136"/>
      <c r="AE63" s="136"/>
      <c r="AF63" s="136"/>
      <c r="AG63" s="136"/>
      <c r="AH63" s="136"/>
      <c r="AI63" s="181" t="s">
        <v>93</v>
      </c>
      <c r="AJ63" s="182"/>
      <c r="AK63" s="182"/>
      <c r="AL63" s="182"/>
      <c r="AM63" s="182"/>
      <c r="AN63" s="182"/>
      <c r="AO63" s="182"/>
      <c r="AP63" s="182"/>
      <c r="AQ63" s="182"/>
      <c r="AR63" s="182"/>
      <c r="AS63" s="182"/>
      <c r="AT63" s="182"/>
      <c r="AU63" s="182"/>
      <c r="AV63" s="182"/>
      <c r="AW63" s="182"/>
      <c r="AX63" s="182"/>
      <c r="AY63" s="182"/>
      <c r="AZ63" s="182"/>
      <c r="BA63" s="182"/>
      <c r="BB63" s="183"/>
      <c r="BC63" s="121">
        <f>BC64</f>
        <v>149300</v>
      </c>
      <c r="BD63" s="121"/>
      <c r="BE63" s="121"/>
      <c r="BF63" s="121"/>
      <c r="BG63" s="121"/>
      <c r="BH63" s="121"/>
      <c r="BI63" s="121"/>
      <c r="BJ63" s="121"/>
      <c r="BK63" s="121"/>
      <c r="BL63" s="121"/>
      <c r="BM63" s="121"/>
      <c r="BN63" s="121"/>
      <c r="BO63" s="121"/>
      <c r="BP63" s="121"/>
      <c r="BQ63" s="121"/>
      <c r="BR63" s="121"/>
      <c r="BS63" s="121"/>
      <c r="BT63" s="121"/>
      <c r="BU63" s="121"/>
      <c r="BV63" s="121"/>
      <c r="BW63" s="121">
        <f>BW64</f>
        <v>149300</v>
      </c>
      <c r="BX63" s="121"/>
      <c r="BY63" s="121"/>
      <c r="BZ63" s="121"/>
      <c r="CA63" s="121"/>
      <c r="CB63" s="121"/>
      <c r="CC63" s="121"/>
      <c r="CD63" s="121"/>
      <c r="CE63" s="121"/>
      <c r="CF63" s="121"/>
      <c r="CG63" s="121"/>
      <c r="CH63" s="121"/>
      <c r="CI63" s="121"/>
      <c r="CJ63" s="121"/>
      <c r="CK63" s="121"/>
      <c r="CL63" s="121"/>
      <c r="CM63" s="121"/>
      <c r="CN63" s="121"/>
      <c r="CO63" s="121" t="s">
        <v>443</v>
      </c>
      <c r="CP63" s="121"/>
      <c r="CQ63" s="121"/>
      <c r="CR63" s="121"/>
      <c r="CS63" s="121"/>
      <c r="CT63" s="121"/>
      <c r="CU63" s="121"/>
      <c r="CV63" s="121"/>
      <c r="CW63" s="121"/>
      <c r="CX63" s="121"/>
      <c r="CY63" s="121"/>
      <c r="CZ63" s="121"/>
      <c r="DA63" s="121"/>
      <c r="DB63" s="121"/>
      <c r="DC63" s="121"/>
      <c r="DD63" s="121"/>
      <c r="DE63" s="121"/>
      <c r="DF63" s="122"/>
      <c r="DG63" s="14"/>
    </row>
    <row r="64" spans="1:111" ht="25.5" customHeight="1">
      <c r="A64" s="168" t="s">
        <v>547</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70"/>
      <c r="AC64" s="135" t="s">
        <v>25</v>
      </c>
      <c r="AD64" s="136"/>
      <c r="AE64" s="136"/>
      <c r="AF64" s="136"/>
      <c r="AG64" s="136"/>
      <c r="AH64" s="136"/>
      <c r="AI64" s="181" t="s">
        <v>94</v>
      </c>
      <c r="AJ64" s="182"/>
      <c r="AK64" s="182"/>
      <c r="AL64" s="182"/>
      <c r="AM64" s="182"/>
      <c r="AN64" s="182"/>
      <c r="AO64" s="182"/>
      <c r="AP64" s="182"/>
      <c r="AQ64" s="182"/>
      <c r="AR64" s="182"/>
      <c r="AS64" s="182"/>
      <c r="AT64" s="182"/>
      <c r="AU64" s="182"/>
      <c r="AV64" s="182"/>
      <c r="AW64" s="182"/>
      <c r="AX64" s="182"/>
      <c r="AY64" s="182"/>
      <c r="AZ64" s="182"/>
      <c r="BA64" s="182"/>
      <c r="BB64" s="183"/>
      <c r="BC64" s="121">
        <v>149300</v>
      </c>
      <c r="BD64" s="121"/>
      <c r="BE64" s="121"/>
      <c r="BF64" s="121"/>
      <c r="BG64" s="121"/>
      <c r="BH64" s="121"/>
      <c r="BI64" s="121"/>
      <c r="BJ64" s="121"/>
      <c r="BK64" s="121"/>
      <c r="BL64" s="121"/>
      <c r="BM64" s="121"/>
      <c r="BN64" s="121"/>
      <c r="BO64" s="121"/>
      <c r="BP64" s="121"/>
      <c r="BQ64" s="121"/>
      <c r="BR64" s="121"/>
      <c r="BS64" s="121"/>
      <c r="BT64" s="121"/>
      <c r="BU64" s="121"/>
      <c r="BV64" s="121"/>
      <c r="BW64" s="121">
        <v>149300</v>
      </c>
      <c r="BX64" s="121"/>
      <c r="BY64" s="121"/>
      <c r="BZ64" s="121"/>
      <c r="CA64" s="121"/>
      <c r="CB64" s="121"/>
      <c r="CC64" s="121"/>
      <c r="CD64" s="121"/>
      <c r="CE64" s="121"/>
      <c r="CF64" s="121"/>
      <c r="CG64" s="121"/>
      <c r="CH64" s="121"/>
      <c r="CI64" s="121"/>
      <c r="CJ64" s="121"/>
      <c r="CK64" s="121"/>
      <c r="CL64" s="121"/>
      <c r="CM64" s="121"/>
      <c r="CN64" s="121"/>
      <c r="CO64" s="121" t="s">
        <v>443</v>
      </c>
      <c r="CP64" s="121"/>
      <c r="CQ64" s="121"/>
      <c r="CR64" s="121"/>
      <c r="CS64" s="121"/>
      <c r="CT64" s="121"/>
      <c r="CU64" s="121"/>
      <c r="CV64" s="121"/>
      <c r="CW64" s="121"/>
      <c r="CX64" s="121"/>
      <c r="CY64" s="121"/>
      <c r="CZ64" s="121"/>
      <c r="DA64" s="121"/>
      <c r="DB64" s="121"/>
      <c r="DC64" s="121"/>
      <c r="DD64" s="121"/>
      <c r="DE64" s="121"/>
      <c r="DF64" s="122"/>
      <c r="DG64" s="14"/>
    </row>
    <row r="65" spans="1:111" ht="25.5" customHeight="1">
      <c r="A65" s="178" t="s">
        <v>95</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80"/>
      <c r="AC65" s="135" t="s">
        <v>25</v>
      </c>
      <c r="AD65" s="136"/>
      <c r="AE65" s="136"/>
      <c r="AF65" s="136"/>
      <c r="AG65" s="136"/>
      <c r="AH65" s="136"/>
      <c r="AI65" s="181" t="s">
        <v>96</v>
      </c>
      <c r="AJ65" s="182"/>
      <c r="AK65" s="182"/>
      <c r="AL65" s="182"/>
      <c r="AM65" s="182"/>
      <c r="AN65" s="182"/>
      <c r="AO65" s="182"/>
      <c r="AP65" s="182"/>
      <c r="AQ65" s="182"/>
      <c r="AR65" s="182"/>
      <c r="AS65" s="182"/>
      <c r="AT65" s="182"/>
      <c r="AU65" s="182"/>
      <c r="AV65" s="182"/>
      <c r="AW65" s="182"/>
      <c r="AX65" s="182"/>
      <c r="AY65" s="182"/>
      <c r="AZ65" s="182"/>
      <c r="BA65" s="182"/>
      <c r="BB65" s="183"/>
      <c r="BC65" s="121">
        <v>200</v>
      </c>
      <c r="BD65" s="121"/>
      <c r="BE65" s="121"/>
      <c r="BF65" s="121"/>
      <c r="BG65" s="121"/>
      <c r="BH65" s="121"/>
      <c r="BI65" s="121"/>
      <c r="BJ65" s="121"/>
      <c r="BK65" s="121"/>
      <c r="BL65" s="121"/>
      <c r="BM65" s="121"/>
      <c r="BN65" s="121"/>
      <c r="BO65" s="121"/>
      <c r="BP65" s="121"/>
      <c r="BQ65" s="121"/>
      <c r="BR65" s="121"/>
      <c r="BS65" s="121"/>
      <c r="BT65" s="121"/>
      <c r="BU65" s="121"/>
      <c r="BV65" s="121"/>
      <c r="BW65" s="121">
        <v>200</v>
      </c>
      <c r="BX65" s="121"/>
      <c r="BY65" s="121"/>
      <c r="BZ65" s="121"/>
      <c r="CA65" s="121"/>
      <c r="CB65" s="121"/>
      <c r="CC65" s="121"/>
      <c r="CD65" s="121"/>
      <c r="CE65" s="121"/>
      <c r="CF65" s="121"/>
      <c r="CG65" s="121"/>
      <c r="CH65" s="121"/>
      <c r="CI65" s="121"/>
      <c r="CJ65" s="121"/>
      <c r="CK65" s="121"/>
      <c r="CL65" s="121"/>
      <c r="CM65" s="121"/>
      <c r="CN65" s="121"/>
      <c r="CO65" s="121" t="s">
        <v>443</v>
      </c>
      <c r="CP65" s="121"/>
      <c r="CQ65" s="121"/>
      <c r="CR65" s="121"/>
      <c r="CS65" s="121"/>
      <c r="CT65" s="121"/>
      <c r="CU65" s="121"/>
      <c r="CV65" s="121"/>
      <c r="CW65" s="121"/>
      <c r="CX65" s="121"/>
      <c r="CY65" s="121"/>
      <c r="CZ65" s="121"/>
      <c r="DA65" s="121"/>
      <c r="DB65" s="121"/>
      <c r="DC65" s="121"/>
      <c r="DD65" s="121"/>
      <c r="DE65" s="121"/>
      <c r="DF65" s="122"/>
      <c r="DG65" s="14"/>
    </row>
    <row r="66" spans="1:111" ht="27.75" customHeight="1">
      <c r="A66" s="178" t="s">
        <v>97</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80"/>
      <c r="AC66" s="135" t="s">
        <v>25</v>
      </c>
      <c r="AD66" s="136"/>
      <c r="AE66" s="136"/>
      <c r="AF66" s="136"/>
      <c r="AG66" s="136"/>
      <c r="AH66" s="136"/>
      <c r="AI66" s="181" t="s">
        <v>98</v>
      </c>
      <c r="AJ66" s="182"/>
      <c r="AK66" s="182"/>
      <c r="AL66" s="182"/>
      <c r="AM66" s="182"/>
      <c r="AN66" s="182"/>
      <c r="AO66" s="182"/>
      <c r="AP66" s="182"/>
      <c r="AQ66" s="182"/>
      <c r="AR66" s="182"/>
      <c r="AS66" s="182"/>
      <c r="AT66" s="182"/>
      <c r="AU66" s="182"/>
      <c r="AV66" s="182"/>
      <c r="AW66" s="182"/>
      <c r="AX66" s="182"/>
      <c r="AY66" s="182"/>
      <c r="AZ66" s="182"/>
      <c r="BA66" s="182"/>
      <c r="BB66" s="183"/>
      <c r="BC66" s="121">
        <v>200</v>
      </c>
      <c r="BD66" s="121"/>
      <c r="BE66" s="121"/>
      <c r="BF66" s="121"/>
      <c r="BG66" s="121"/>
      <c r="BH66" s="121"/>
      <c r="BI66" s="121"/>
      <c r="BJ66" s="121"/>
      <c r="BK66" s="121"/>
      <c r="BL66" s="121"/>
      <c r="BM66" s="121"/>
      <c r="BN66" s="121"/>
      <c r="BO66" s="121"/>
      <c r="BP66" s="121"/>
      <c r="BQ66" s="121"/>
      <c r="BR66" s="121"/>
      <c r="BS66" s="121"/>
      <c r="BT66" s="121"/>
      <c r="BU66" s="121"/>
      <c r="BV66" s="121"/>
      <c r="BW66" s="121">
        <v>200</v>
      </c>
      <c r="BX66" s="121"/>
      <c r="BY66" s="121"/>
      <c r="BZ66" s="121"/>
      <c r="CA66" s="121"/>
      <c r="CB66" s="121"/>
      <c r="CC66" s="121"/>
      <c r="CD66" s="121"/>
      <c r="CE66" s="121"/>
      <c r="CF66" s="121"/>
      <c r="CG66" s="121"/>
      <c r="CH66" s="121"/>
      <c r="CI66" s="121"/>
      <c r="CJ66" s="121"/>
      <c r="CK66" s="121"/>
      <c r="CL66" s="121"/>
      <c r="CM66" s="121"/>
      <c r="CN66" s="121"/>
      <c r="CO66" s="121" t="s">
        <v>443</v>
      </c>
      <c r="CP66" s="121"/>
      <c r="CQ66" s="121"/>
      <c r="CR66" s="121"/>
      <c r="CS66" s="121"/>
      <c r="CT66" s="121"/>
      <c r="CU66" s="121"/>
      <c r="CV66" s="121"/>
      <c r="CW66" s="121"/>
      <c r="CX66" s="121"/>
      <c r="CY66" s="121"/>
      <c r="CZ66" s="121"/>
      <c r="DA66" s="121"/>
      <c r="DB66" s="121"/>
      <c r="DC66" s="121"/>
      <c r="DD66" s="121"/>
      <c r="DE66" s="121"/>
      <c r="DF66" s="122"/>
      <c r="DG66" s="14"/>
    </row>
    <row r="67" spans="1:111" ht="13.5" customHeight="1">
      <c r="A67" s="168" t="s">
        <v>99</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70"/>
      <c r="AC67" s="135" t="s">
        <v>25</v>
      </c>
      <c r="AD67" s="136"/>
      <c r="AE67" s="136"/>
      <c r="AF67" s="136"/>
      <c r="AG67" s="136"/>
      <c r="AH67" s="136"/>
      <c r="AI67" s="181" t="s">
        <v>100</v>
      </c>
      <c r="AJ67" s="182"/>
      <c r="AK67" s="182"/>
      <c r="AL67" s="182"/>
      <c r="AM67" s="182"/>
      <c r="AN67" s="182"/>
      <c r="AO67" s="182"/>
      <c r="AP67" s="182"/>
      <c r="AQ67" s="182"/>
      <c r="AR67" s="182"/>
      <c r="AS67" s="182"/>
      <c r="AT67" s="182"/>
      <c r="AU67" s="182"/>
      <c r="AV67" s="182"/>
      <c r="AW67" s="182"/>
      <c r="AX67" s="182"/>
      <c r="AY67" s="182"/>
      <c r="AZ67" s="182"/>
      <c r="BA67" s="182"/>
      <c r="BB67" s="183"/>
      <c r="BC67" s="121">
        <f>BC68</f>
        <v>1465900</v>
      </c>
      <c r="BD67" s="121"/>
      <c r="BE67" s="121"/>
      <c r="BF67" s="121"/>
      <c r="BG67" s="121"/>
      <c r="BH67" s="121"/>
      <c r="BI67" s="121"/>
      <c r="BJ67" s="121"/>
      <c r="BK67" s="121"/>
      <c r="BL67" s="121"/>
      <c r="BM67" s="121"/>
      <c r="BN67" s="121"/>
      <c r="BO67" s="121"/>
      <c r="BP67" s="121"/>
      <c r="BQ67" s="121"/>
      <c r="BR67" s="121"/>
      <c r="BS67" s="121"/>
      <c r="BT67" s="121"/>
      <c r="BU67" s="121"/>
      <c r="BV67" s="121"/>
      <c r="BW67" s="121">
        <f>BW68</f>
        <v>1364148.25</v>
      </c>
      <c r="BX67" s="121"/>
      <c r="BY67" s="121"/>
      <c r="BZ67" s="121"/>
      <c r="CA67" s="121"/>
      <c r="CB67" s="121"/>
      <c r="CC67" s="121"/>
      <c r="CD67" s="121"/>
      <c r="CE67" s="121"/>
      <c r="CF67" s="121"/>
      <c r="CG67" s="121"/>
      <c r="CH67" s="121"/>
      <c r="CI67" s="121"/>
      <c r="CJ67" s="121"/>
      <c r="CK67" s="121"/>
      <c r="CL67" s="121"/>
      <c r="CM67" s="121"/>
      <c r="CN67" s="121"/>
      <c r="CO67" s="121">
        <f>BC67-BW67</f>
        <v>101751.75</v>
      </c>
      <c r="CP67" s="121"/>
      <c r="CQ67" s="121"/>
      <c r="CR67" s="121"/>
      <c r="CS67" s="121"/>
      <c r="CT67" s="121"/>
      <c r="CU67" s="121"/>
      <c r="CV67" s="121"/>
      <c r="CW67" s="121"/>
      <c r="CX67" s="121"/>
      <c r="CY67" s="121"/>
      <c r="CZ67" s="121"/>
      <c r="DA67" s="121"/>
      <c r="DB67" s="121"/>
      <c r="DC67" s="121"/>
      <c r="DD67" s="121"/>
      <c r="DE67" s="121"/>
      <c r="DF67" s="122"/>
      <c r="DG67" s="14"/>
    </row>
    <row r="68" spans="1:111" ht="14.25" customHeight="1">
      <c r="A68" s="168" t="s">
        <v>101</v>
      </c>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70"/>
      <c r="AC68" s="135" t="s">
        <v>25</v>
      </c>
      <c r="AD68" s="136"/>
      <c r="AE68" s="136"/>
      <c r="AF68" s="136"/>
      <c r="AG68" s="136"/>
      <c r="AH68" s="136"/>
      <c r="AI68" s="181" t="s">
        <v>102</v>
      </c>
      <c r="AJ68" s="182"/>
      <c r="AK68" s="182"/>
      <c r="AL68" s="182"/>
      <c r="AM68" s="182"/>
      <c r="AN68" s="182"/>
      <c r="AO68" s="182"/>
      <c r="AP68" s="182"/>
      <c r="AQ68" s="182"/>
      <c r="AR68" s="182"/>
      <c r="AS68" s="182"/>
      <c r="AT68" s="182"/>
      <c r="AU68" s="182"/>
      <c r="AV68" s="182"/>
      <c r="AW68" s="182"/>
      <c r="AX68" s="182"/>
      <c r="AY68" s="182"/>
      <c r="AZ68" s="182"/>
      <c r="BA68" s="182"/>
      <c r="BB68" s="183"/>
      <c r="BC68" s="121">
        <f>BC69</f>
        <v>1465900</v>
      </c>
      <c r="BD68" s="121"/>
      <c r="BE68" s="121"/>
      <c r="BF68" s="121"/>
      <c r="BG68" s="121"/>
      <c r="BH68" s="121"/>
      <c r="BI68" s="121"/>
      <c r="BJ68" s="121"/>
      <c r="BK68" s="121"/>
      <c r="BL68" s="121"/>
      <c r="BM68" s="121"/>
      <c r="BN68" s="121"/>
      <c r="BO68" s="121"/>
      <c r="BP68" s="121"/>
      <c r="BQ68" s="121"/>
      <c r="BR68" s="121"/>
      <c r="BS68" s="121"/>
      <c r="BT68" s="121"/>
      <c r="BU68" s="121"/>
      <c r="BV68" s="121"/>
      <c r="BW68" s="121">
        <f>BW69</f>
        <v>1364148.25</v>
      </c>
      <c r="BX68" s="121"/>
      <c r="BY68" s="121"/>
      <c r="BZ68" s="121"/>
      <c r="CA68" s="121"/>
      <c r="CB68" s="121"/>
      <c r="CC68" s="121"/>
      <c r="CD68" s="121"/>
      <c r="CE68" s="121"/>
      <c r="CF68" s="121"/>
      <c r="CG68" s="121"/>
      <c r="CH68" s="121"/>
      <c r="CI68" s="121"/>
      <c r="CJ68" s="121"/>
      <c r="CK68" s="121"/>
      <c r="CL68" s="121"/>
      <c r="CM68" s="121"/>
      <c r="CN68" s="121"/>
      <c r="CO68" s="121">
        <f>BC68-BW68</f>
        <v>101751.75</v>
      </c>
      <c r="CP68" s="121"/>
      <c r="CQ68" s="121"/>
      <c r="CR68" s="121"/>
      <c r="CS68" s="121"/>
      <c r="CT68" s="121"/>
      <c r="CU68" s="121"/>
      <c r="CV68" s="121"/>
      <c r="CW68" s="121"/>
      <c r="CX68" s="121"/>
      <c r="CY68" s="121"/>
      <c r="CZ68" s="121"/>
      <c r="DA68" s="121"/>
      <c r="DB68" s="121"/>
      <c r="DC68" s="121"/>
      <c r="DD68" s="121"/>
      <c r="DE68" s="121"/>
      <c r="DF68" s="122"/>
      <c r="DG68" s="14"/>
    </row>
    <row r="69" spans="1:111" ht="16.5" customHeight="1" thickBot="1">
      <c r="A69" s="184" t="s">
        <v>548</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6"/>
      <c r="AC69" s="187" t="s">
        <v>25</v>
      </c>
      <c r="AD69" s="188"/>
      <c r="AE69" s="188"/>
      <c r="AF69" s="188"/>
      <c r="AG69" s="188"/>
      <c r="AH69" s="188"/>
      <c r="AI69" s="189" t="s">
        <v>103</v>
      </c>
      <c r="AJ69" s="190"/>
      <c r="AK69" s="190"/>
      <c r="AL69" s="190"/>
      <c r="AM69" s="190"/>
      <c r="AN69" s="190"/>
      <c r="AO69" s="190"/>
      <c r="AP69" s="190"/>
      <c r="AQ69" s="190"/>
      <c r="AR69" s="190"/>
      <c r="AS69" s="190"/>
      <c r="AT69" s="190"/>
      <c r="AU69" s="190"/>
      <c r="AV69" s="190"/>
      <c r="AW69" s="190"/>
      <c r="AX69" s="190"/>
      <c r="AY69" s="190"/>
      <c r="AZ69" s="190"/>
      <c r="BA69" s="190"/>
      <c r="BB69" s="191"/>
      <c r="BC69" s="192">
        <v>1465900</v>
      </c>
      <c r="BD69" s="192"/>
      <c r="BE69" s="192"/>
      <c r="BF69" s="192"/>
      <c r="BG69" s="192"/>
      <c r="BH69" s="192"/>
      <c r="BI69" s="192"/>
      <c r="BJ69" s="192"/>
      <c r="BK69" s="192"/>
      <c r="BL69" s="192"/>
      <c r="BM69" s="192"/>
      <c r="BN69" s="192"/>
      <c r="BO69" s="192"/>
      <c r="BP69" s="192"/>
      <c r="BQ69" s="192"/>
      <c r="BR69" s="192"/>
      <c r="BS69" s="192"/>
      <c r="BT69" s="192"/>
      <c r="BU69" s="192"/>
      <c r="BV69" s="192"/>
      <c r="BW69" s="192">
        <f>1314148.25+50000</f>
        <v>1364148.25</v>
      </c>
      <c r="BX69" s="192"/>
      <c r="BY69" s="192"/>
      <c r="BZ69" s="192"/>
      <c r="CA69" s="192"/>
      <c r="CB69" s="192"/>
      <c r="CC69" s="192"/>
      <c r="CD69" s="192"/>
      <c r="CE69" s="192"/>
      <c r="CF69" s="192"/>
      <c r="CG69" s="192"/>
      <c r="CH69" s="192"/>
      <c r="CI69" s="192"/>
      <c r="CJ69" s="192"/>
      <c r="CK69" s="192"/>
      <c r="CL69" s="192"/>
      <c r="CM69" s="192"/>
      <c r="CN69" s="192"/>
      <c r="CO69" s="192">
        <f>BC69-BW69</f>
        <v>101751.75</v>
      </c>
      <c r="CP69" s="192"/>
      <c r="CQ69" s="192"/>
      <c r="CR69" s="192"/>
      <c r="CS69" s="192"/>
      <c r="CT69" s="192"/>
      <c r="CU69" s="192"/>
      <c r="CV69" s="192"/>
      <c r="CW69" s="192"/>
      <c r="CX69" s="192"/>
      <c r="CY69" s="192"/>
      <c r="CZ69" s="192"/>
      <c r="DA69" s="192"/>
      <c r="DB69" s="192"/>
      <c r="DC69" s="192"/>
      <c r="DD69" s="192"/>
      <c r="DE69" s="192"/>
      <c r="DF69" s="193"/>
      <c r="DG69" s="14"/>
    </row>
    <row r="70" spans="1:101" ht="1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row>
    <row r="71" spans="1:101" ht="1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101" ht="1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row>
    <row r="73" spans="1:101" ht="1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row>
    <row r="74" spans="1:101" ht="1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row>
    <row r="75" spans="1:101" ht="1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row>
    <row r="76" spans="1:101" ht="1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row>
    <row r="77" spans="1:101" ht="1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row>
    <row r="78" spans="1:101" ht="1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row>
    <row r="79" spans="1:101" ht="1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row>
    <row r="80" spans="1:101" ht="1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row>
    <row r="81" spans="1:101" ht="1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row>
    <row r="82" spans="1:101" ht="1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row>
    <row r="83" spans="1:101" ht="1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row>
    <row r="84" spans="1:101" ht="1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row>
    <row r="85" spans="1:101" ht="1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row>
    <row r="86" spans="1:101" ht="1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row>
    <row r="87" spans="1:101" ht="1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row>
    <row r="88" spans="1:101" ht="1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row>
    <row r="89" spans="1:101" ht="1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row>
    <row r="90" spans="1:101" ht="1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row>
    <row r="91" spans="1:101" ht="1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row>
    <row r="92" spans="1:101" ht="1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row>
    <row r="93" spans="1:101" ht="1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row>
    <row r="94" spans="1:101" ht="1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row>
    <row r="95" spans="1:101" ht="1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row>
    <row r="96" spans="1:101" ht="1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row>
    <row r="97" spans="1:101" ht="1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row>
    <row r="98" spans="1:101" ht="1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row>
    <row r="99" spans="1:101" ht="1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row>
    <row r="100" spans="1:101" ht="1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row>
    <row r="101" spans="1:101" ht="1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row>
    <row r="102" spans="1:101" ht="1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row>
    <row r="103" spans="1:101" ht="1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row>
    <row r="104" spans="1:101" ht="1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row>
    <row r="105" spans="1:101" ht="1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row>
    <row r="106" spans="1:101" ht="1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row>
    <row r="107" spans="1:101" ht="1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row>
    <row r="108" spans="1:101" ht="1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row>
    <row r="109" spans="1:101" ht="1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row>
    <row r="110" spans="1:101" ht="1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row>
    <row r="111" spans="1:101" ht="1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row>
    <row r="112" spans="1:101" ht="1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row>
    <row r="113" spans="1:101" ht="1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row>
    <row r="114" spans="1:101" ht="1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row>
    <row r="115" spans="1:101" ht="1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row>
    <row r="116" spans="1:28" ht="1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ht="1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ht="1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ht="1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sheetData>
  <sheetProtection selectLockedCells="1" selectUnlockedCells="1"/>
  <mergeCells count="366">
    <mergeCell ref="AI52:BB52"/>
    <mergeCell ref="BC52:BV52"/>
    <mergeCell ref="BW51:CM51"/>
    <mergeCell ref="BW50:CN50"/>
    <mergeCell ref="CO50:DF50"/>
    <mergeCell ref="CO48:DF48"/>
    <mergeCell ref="A47:AB47"/>
    <mergeCell ref="AC47:AH47"/>
    <mergeCell ref="AM47:BB47"/>
    <mergeCell ref="BC47:BV47"/>
    <mergeCell ref="BX46:CJ46"/>
    <mergeCell ref="CO46:DA46"/>
    <mergeCell ref="A46:AB46"/>
    <mergeCell ref="AC46:AH46"/>
    <mergeCell ref="AM46:BB46"/>
    <mergeCell ref="BC46:BV46"/>
    <mergeCell ref="A52:AB52"/>
    <mergeCell ref="AC52:AH52"/>
    <mergeCell ref="BW52:CM52"/>
    <mergeCell ref="BC65:BV65"/>
    <mergeCell ref="BC55:BV55"/>
    <mergeCell ref="BW63:CN63"/>
    <mergeCell ref="BW62:CN62"/>
    <mergeCell ref="BW61:CN61"/>
    <mergeCell ref="AC53:AH53"/>
    <mergeCell ref="AC54:AH54"/>
    <mergeCell ref="CO62:DF62"/>
    <mergeCell ref="CO63:DF63"/>
    <mergeCell ref="CO58:DF58"/>
    <mergeCell ref="CO60:DF60"/>
    <mergeCell ref="CO61:DF61"/>
    <mergeCell ref="CO59:DF59"/>
    <mergeCell ref="BW67:CN67"/>
    <mergeCell ref="CO67:DF67"/>
    <mergeCell ref="AI56:BB56"/>
    <mergeCell ref="BC56:BV56"/>
    <mergeCell ref="AI60:BB60"/>
    <mergeCell ref="BW59:CN59"/>
    <mergeCell ref="BW57:CN57"/>
    <mergeCell ref="BW56:CM56"/>
    <mergeCell ref="AI57:BB57"/>
    <mergeCell ref="BC57:BV57"/>
    <mergeCell ref="BC53:BW53"/>
    <mergeCell ref="BX54:CJ54"/>
    <mergeCell ref="CO51:DF51"/>
    <mergeCell ref="BC54:BW54"/>
    <mergeCell ref="CO54:DB54"/>
    <mergeCell ref="CO52:DF52"/>
    <mergeCell ref="BW60:CN60"/>
    <mergeCell ref="A53:AB53"/>
    <mergeCell ref="A54:AB54"/>
    <mergeCell ref="AI55:BB55"/>
    <mergeCell ref="BC59:BV59"/>
    <mergeCell ref="AI58:BB58"/>
    <mergeCell ref="BC58:BV58"/>
    <mergeCell ref="AC56:AH56"/>
    <mergeCell ref="AC55:AH55"/>
    <mergeCell ref="AC57:AH57"/>
    <mergeCell ref="A61:AB61"/>
    <mergeCell ref="AC61:AH61"/>
    <mergeCell ref="AI61:BB61"/>
    <mergeCell ref="AI59:BB59"/>
    <mergeCell ref="AC60:AH60"/>
    <mergeCell ref="A60:AB60"/>
    <mergeCell ref="BC69:BV69"/>
    <mergeCell ref="AI53:AK54"/>
    <mergeCell ref="AL53:AL54"/>
    <mergeCell ref="AM53:BB53"/>
    <mergeCell ref="BC61:BV61"/>
    <mergeCell ref="BC63:BV63"/>
    <mergeCell ref="AI66:BB66"/>
    <mergeCell ref="AM54:BB54"/>
    <mergeCell ref="BC62:BV62"/>
    <mergeCell ref="BC60:BV60"/>
    <mergeCell ref="BW69:CN69"/>
    <mergeCell ref="BC64:BV64"/>
    <mergeCell ref="BW64:CN64"/>
    <mergeCell ref="CO64:DF64"/>
    <mergeCell ref="CO68:DF68"/>
    <mergeCell ref="BC68:BV68"/>
    <mergeCell ref="BC66:BV66"/>
    <mergeCell ref="BW66:CN66"/>
    <mergeCell ref="BW68:CN68"/>
    <mergeCell ref="CO69:DF69"/>
    <mergeCell ref="A69:AB69"/>
    <mergeCell ref="AC69:AH69"/>
    <mergeCell ref="AI69:BB69"/>
    <mergeCell ref="AC67:AH67"/>
    <mergeCell ref="A67:AB67"/>
    <mergeCell ref="AI68:BB68"/>
    <mergeCell ref="A68:AB68"/>
    <mergeCell ref="AC68:AH68"/>
    <mergeCell ref="A66:AB66"/>
    <mergeCell ref="AC66:AH66"/>
    <mergeCell ref="AI67:BB67"/>
    <mergeCell ref="CO65:DF65"/>
    <mergeCell ref="A65:AB65"/>
    <mergeCell ref="AC65:AH65"/>
    <mergeCell ref="AI65:BB65"/>
    <mergeCell ref="BW65:CN65"/>
    <mergeCell ref="CO66:DF66"/>
    <mergeCell ref="BC67:BV67"/>
    <mergeCell ref="A62:AB62"/>
    <mergeCell ref="A64:AB64"/>
    <mergeCell ref="AC64:AH64"/>
    <mergeCell ref="AI64:BB64"/>
    <mergeCell ref="AI62:BB62"/>
    <mergeCell ref="A63:AB63"/>
    <mergeCell ref="AC63:AH63"/>
    <mergeCell ref="AI63:BB63"/>
    <mergeCell ref="AC62:AH62"/>
    <mergeCell ref="BW58:CN58"/>
    <mergeCell ref="AI50:BB50"/>
    <mergeCell ref="BC50:BV50"/>
    <mergeCell ref="A59:AB59"/>
    <mergeCell ref="AC59:AH59"/>
    <mergeCell ref="A58:AB58"/>
    <mergeCell ref="AC58:AH58"/>
    <mergeCell ref="A56:AB56"/>
    <mergeCell ref="A55:AB55"/>
    <mergeCell ref="A57:AB57"/>
    <mergeCell ref="A51:AB51"/>
    <mergeCell ref="AC51:AH51"/>
    <mergeCell ref="AI51:BB51"/>
    <mergeCell ref="BC51:BV51"/>
    <mergeCell ref="AC48:AH48"/>
    <mergeCell ref="AI48:BB48"/>
    <mergeCell ref="BC48:BV48"/>
    <mergeCell ref="AC49:AH49"/>
    <mergeCell ref="A50:AB50"/>
    <mergeCell ref="AC50:AH50"/>
    <mergeCell ref="CO49:DF49"/>
    <mergeCell ref="CO57:DF57"/>
    <mergeCell ref="BW55:CM55"/>
    <mergeCell ref="CO56:DF56"/>
    <mergeCell ref="CO53:DB53"/>
    <mergeCell ref="BX53:CJ53"/>
    <mergeCell ref="CO55:DF55"/>
    <mergeCell ref="A49:AB49"/>
    <mergeCell ref="CO41:DF41"/>
    <mergeCell ref="BW40:CN40"/>
    <mergeCell ref="A48:AB48"/>
    <mergeCell ref="CO45:DF45"/>
    <mergeCell ref="AI49:BB49"/>
    <mergeCell ref="BC49:BV49"/>
    <mergeCell ref="BX47:CJ47"/>
    <mergeCell ref="CO47:DA47"/>
    <mergeCell ref="BW49:CN49"/>
    <mergeCell ref="BW48:CN48"/>
    <mergeCell ref="A45:AB45"/>
    <mergeCell ref="AC45:AH45"/>
    <mergeCell ref="AI45:BB45"/>
    <mergeCell ref="BC45:BV45"/>
    <mergeCell ref="BW45:CN45"/>
    <mergeCell ref="CO40:DF40"/>
    <mergeCell ref="A42:AB42"/>
    <mergeCell ref="AC42:AH42"/>
    <mergeCell ref="AI42:BB42"/>
    <mergeCell ref="BC42:BV42"/>
    <mergeCell ref="CO44:DF44"/>
    <mergeCell ref="A43:AB43"/>
    <mergeCell ref="AC43:AH43"/>
    <mergeCell ref="BW43:CN43"/>
    <mergeCell ref="CO43:DF43"/>
    <mergeCell ref="A44:AB44"/>
    <mergeCell ref="AC44:AH44"/>
    <mergeCell ref="AI44:BB44"/>
    <mergeCell ref="BC44:BV44"/>
    <mergeCell ref="BW44:CN44"/>
    <mergeCell ref="BW41:CN41"/>
    <mergeCell ref="BW42:CN42"/>
    <mergeCell ref="AI39:BB39"/>
    <mergeCell ref="BC39:BV39"/>
    <mergeCell ref="CO39:DF39"/>
    <mergeCell ref="A39:AB39"/>
    <mergeCell ref="AC39:AH39"/>
    <mergeCell ref="CO42:DF42"/>
    <mergeCell ref="A40:AB40"/>
    <mergeCell ref="AC40:AH40"/>
    <mergeCell ref="AI37:BB37"/>
    <mergeCell ref="BC37:BV37"/>
    <mergeCell ref="BW37:CN37"/>
    <mergeCell ref="CO37:DF37"/>
    <mergeCell ref="AI43:BB43"/>
    <mergeCell ref="BC43:BV43"/>
    <mergeCell ref="AI40:BB40"/>
    <mergeCell ref="BC40:BV40"/>
    <mergeCell ref="BC41:BV41"/>
    <mergeCell ref="BW39:CN39"/>
    <mergeCell ref="A38:AB38"/>
    <mergeCell ref="AC38:AH38"/>
    <mergeCell ref="AI38:BB38"/>
    <mergeCell ref="BC38:BV38"/>
    <mergeCell ref="BW38:CN38"/>
    <mergeCell ref="CO38:DF38"/>
    <mergeCell ref="A33:AB33"/>
    <mergeCell ref="AC33:AH33"/>
    <mergeCell ref="A35:AB35"/>
    <mergeCell ref="AC35:AH35"/>
    <mergeCell ref="AI35:BB35"/>
    <mergeCell ref="BC35:BV35"/>
    <mergeCell ref="A36:AB36"/>
    <mergeCell ref="AC36:AH36"/>
    <mergeCell ref="BW36:CN36"/>
    <mergeCell ref="CO36:DF36"/>
    <mergeCell ref="A34:AB34"/>
    <mergeCell ref="AC34:AH34"/>
    <mergeCell ref="AI34:BB34"/>
    <mergeCell ref="BC34:BV34"/>
    <mergeCell ref="BW34:CN34"/>
    <mergeCell ref="CO34:DF34"/>
    <mergeCell ref="A37:AB37"/>
    <mergeCell ref="AC37:AH37"/>
    <mergeCell ref="BW35:CN35"/>
    <mergeCell ref="CO35:DF35"/>
    <mergeCell ref="AI36:BB36"/>
    <mergeCell ref="BC36:BV36"/>
    <mergeCell ref="AI33:BB33"/>
    <mergeCell ref="BC33:BV33"/>
    <mergeCell ref="AI32:BB32"/>
    <mergeCell ref="BC32:BV32"/>
    <mergeCell ref="BW30:CN30"/>
    <mergeCell ref="CO30:DF30"/>
    <mergeCell ref="BW31:CN31"/>
    <mergeCell ref="CO31:DF31"/>
    <mergeCell ref="BW33:CN33"/>
    <mergeCell ref="CO33:DF33"/>
    <mergeCell ref="A31:AB31"/>
    <mergeCell ref="AC31:AH31"/>
    <mergeCell ref="AI31:BB31"/>
    <mergeCell ref="BC31:BV31"/>
    <mergeCell ref="BW32:CN32"/>
    <mergeCell ref="CO32:DF32"/>
    <mergeCell ref="A32:AB32"/>
    <mergeCell ref="AC32:AH32"/>
    <mergeCell ref="BW28:CN28"/>
    <mergeCell ref="CO28:DF28"/>
    <mergeCell ref="A29:AB29"/>
    <mergeCell ref="AC29:AH29"/>
    <mergeCell ref="AI29:BB29"/>
    <mergeCell ref="BC29:BV29"/>
    <mergeCell ref="BW29:CL29"/>
    <mergeCell ref="CO29:DF29"/>
    <mergeCell ref="A28:AB28"/>
    <mergeCell ref="AC28:AH28"/>
    <mergeCell ref="AI30:BB30"/>
    <mergeCell ref="BC30:BV30"/>
    <mergeCell ref="AI28:BB28"/>
    <mergeCell ref="BC28:BV28"/>
    <mergeCell ref="A25:AB25"/>
    <mergeCell ref="AC25:AH25"/>
    <mergeCell ref="A27:AB27"/>
    <mergeCell ref="AC27:AH27"/>
    <mergeCell ref="A26:AB26"/>
    <mergeCell ref="AC26:AH26"/>
    <mergeCell ref="BW27:CN27"/>
    <mergeCell ref="CO27:DF27"/>
    <mergeCell ref="BW26:CN26"/>
    <mergeCell ref="CO26:DF26"/>
    <mergeCell ref="A30:AB30"/>
    <mergeCell ref="AC30:AH30"/>
    <mergeCell ref="AI26:BB26"/>
    <mergeCell ref="BC26:BV26"/>
    <mergeCell ref="AI27:BB27"/>
    <mergeCell ref="BC27:BV27"/>
    <mergeCell ref="BW25:CN25"/>
    <mergeCell ref="CO25:DF25"/>
    <mergeCell ref="AI24:BB24"/>
    <mergeCell ref="BC24:BV24"/>
    <mergeCell ref="CO24:DF24"/>
    <mergeCell ref="AI25:BB25"/>
    <mergeCell ref="BC25:BV25"/>
    <mergeCell ref="BW24:CN24"/>
    <mergeCell ref="CO22:DF22"/>
    <mergeCell ref="AI23:BB23"/>
    <mergeCell ref="BC23:BV23"/>
    <mergeCell ref="BW23:CN23"/>
    <mergeCell ref="CO23:DF23"/>
    <mergeCell ref="BW22:CN22"/>
    <mergeCell ref="AI22:BB22"/>
    <mergeCell ref="BC22:BV22"/>
    <mergeCell ref="A24:AB24"/>
    <mergeCell ref="AC24:AH24"/>
    <mergeCell ref="AC18:AH18"/>
    <mergeCell ref="AC20:AH20"/>
    <mergeCell ref="AC19:AH19"/>
    <mergeCell ref="AC23:AH23"/>
    <mergeCell ref="A21:AB21"/>
    <mergeCell ref="AC21:AH21"/>
    <mergeCell ref="A23:AB23"/>
    <mergeCell ref="A20:AB20"/>
    <mergeCell ref="A22:AB22"/>
    <mergeCell ref="AC22:AH22"/>
    <mergeCell ref="BC21:BV21"/>
    <mergeCell ref="AI18:BB18"/>
    <mergeCell ref="BC18:BV18"/>
    <mergeCell ref="AI21:BB21"/>
    <mergeCell ref="BC20:BV20"/>
    <mergeCell ref="AI20:BB20"/>
    <mergeCell ref="AI19:BB19"/>
    <mergeCell ref="BC19:BV19"/>
    <mergeCell ref="A18:AB18"/>
    <mergeCell ref="A19:AB19"/>
    <mergeCell ref="A17:AB17"/>
    <mergeCell ref="CO8:DF8"/>
    <mergeCell ref="CO9:DF9"/>
    <mergeCell ref="A10:DF10"/>
    <mergeCell ref="AC11:AH11"/>
    <mergeCell ref="CO11:DF11"/>
    <mergeCell ref="AI17:BB17"/>
    <mergeCell ref="BC17:BV17"/>
    <mergeCell ref="A11:AB11"/>
    <mergeCell ref="BC11:BV11"/>
    <mergeCell ref="T2:CM2"/>
    <mergeCell ref="CO2:DF2"/>
    <mergeCell ref="CO3:DF3"/>
    <mergeCell ref="AP4:BM4"/>
    <mergeCell ref="BN4:BX4"/>
    <mergeCell ref="CO4:DF4"/>
    <mergeCell ref="A12:AB12"/>
    <mergeCell ref="AC12:AH12"/>
    <mergeCell ref="CO5:DF5"/>
    <mergeCell ref="S6:CA6"/>
    <mergeCell ref="AI11:BB11"/>
    <mergeCell ref="AW8:BY8"/>
    <mergeCell ref="CO6:DF6"/>
    <mergeCell ref="A7:CA7"/>
    <mergeCell ref="CO7:DF7"/>
    <mergeCell ref="BW11:CN11"/>
    <mergeCell ref="CO13:DF13"/>
    <mergeCell ref="CO17:DF17"/>
    <mergeCell ref="BW12:CN12"/>
    <mergeCell ref="A41:AB41"/>
    <mergeCell ref="AC41:AH41"/>
    <mergeCell ref="AI41:BB41"/>
    <mergeCell ref="AI12:BB12"/>
    <mergeCell ref="A15:AB15"/>
    <mergeCell ref="AC14:AH15"/>
    <mergeCell ref="AI13:BB13"/>
    <mergeCell ref="A14:AB14"/>
    <mergeCell ref="AI16:BB16"/>
    <mergeCell ref="A16:AB16"/>
    <mergeCell ref="BC16:BV16"/>
    <mergeCell ref="BW16:CN16"/>
    <mergeCell ref="BC14:BV15"/>
    <mergeCell ref="AI14:BB15"/>
    <mergeCell ref="CO20:DF20"/>
    <mergeCell ref="BW18:CN18"/>
    <mergeCell ref="AC13:AH13"/>
    <mergeCell ref="AC16:AH16"/>
    <mergeCell ref="CO14:DF15"/>
    <mergeCell ref="CO16:DF16"/>
    <mergeCell ref="BW13:CN13"/>
    <mergeCell ref="AC17:AH17"/>
    <mergeCell ref="CO18:DF18"/>
    <mergeCell ref="BW17:CN17"/>
    <mergeCell ref="BW19:CN19"/>
    <mergeCell ref="CO19:DF19"/>
    <mergeCell ref="A13:AB13"/>
    <mergeCell ref="BC13:BV13"/>
    <mergeCell ref="BW21:CN21"/>
    <mergeCell ref="CO12:DF12"/>
    <mergeCell ref="BW14:CN15"/>
    <mergeCell ref="BC12:BV12"/>
    <mergeCell ref="CO21:DF21"/>
    <mergeCell ref="BW20:CN20"/>
  </mergeCells>
  <printOptions/>
  <pageMargins left="0.1968503937007874" right="0.58" top="0.3937007874015748" bottom="0.3937007874015748" header="0" footer="0"/>
  <pageSetup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dimension ref="A1:M402"/>
  <sheetViews>
    <sheetView tabSelected="1" view="pageBreakPreview" zoomScale="90" zoomScaleSheetLayoutView="90" zoomScalePageLayoutView="0" workbookViewId="0" topLeftCell="A248">
      <selection activeCell="A317" sqref="A317"/>
    </sheetView>
  </sheetViews>
  <sheetFormatPr defaultColWidth="9.00390625" defaultRowHeight="12.75"/>
  <cols>
    <col min="1" max="1" width="33.25390625" style="0" customWidth="1"/>
    <col min="2" max="2" width="5.25390625" style="17" customWidth="1"/>
    <col min="3" max="3" width="23.875" style="17" customWidth="1"/>
    <col min="4" max="4" width="14.00390625" style="17" customWidth="1"/>
    <col min="5" max="5" width="12.375" style="17" customWidth="1"/>
    <col min="6" max="6" width="17.125" style="17" customWidth="1"/>
    <col min="7" max="7" width="11.00390625" style="0" customWidth="1"/>
    <col min="10" max="10" width="9.25390625" style="0" customWidth="1"/>
  </cols>
  <sheetData>
    <row r="1" spans="1:6" ht="12.75">
      <c r="A1" s="18"/>
      <c r="B1" s="19"/>
      <c r="C1" s="19"/>
      <c r="D1" s="19"/>
      <c r="E1" s="218" t="s">
        <v>104</v>
      </c>
      <c r="F1" s="218"/>
    </row>
    <row r="2" spans="1:6" s="23" customFormat="1" ht="16.5" thickBot="1">
      <c r="A2" s="20"/>
      <c r="B2" s="21" t="s">
        <v>105</v>
      </c>
      <c r="C2" s="22"/>
      <c r="D2" s="22"/>
      <c r="E2" s="22"/>
      <c r="F2" s="22"/>
    </row>
    <row r="3" spans="1:7" s="23" customFormat="1" ht="36" customHeight="1">
      <c r="A3" s="82" t="s">
        <v>18</v>
      </c>
      <c r="B3" s="83" t="s">
        <v>19</v>
      </c>
      <c r="C3" s="83" t="s">
        <v>106</v>
      </c>
      <c r="D3" s="83" t="s">
        <v>107</v>
      </c>
      <c r="E3" s="84" t="s">
        <v>22</v>
      </c>
      <c r="F3" s="85" t="s">
        <v>23</v>
      </c>
      <c r="G3" s="24"/>
    </row>
    <row r="4" spans="1:7" s="23" customFormat="1" ht="12" customHeight="1" thickBot="1">
      <c r="A4" s="86">
        <v>1</v>
      </c>
      <c r="B4" s="25">
        <v>2</v>
      </c>
      <c r="C4" s="25">
        <v>3</v>
      </c>
      <c r="D4" s="25">
        <v>4</v>
      </c>
      <c r="E4" s="26">
        <v>5</v>
      </c>
      <c r="F4" s="87">
        <v>6</v>
      </c>
      <c r="G4" s="24"/>
    </row>
    <row r="5" spans="1:13" s="23" customFormat="1" ht="21.75" customHeight="1">
      <c r="A5" s="88" t="s">
        <v>108</v>
      </c>
      <c r="B5" s="40">
        <v>200</v>
      </c>
      <c r="C5" s="45" t="s">
        <v>26</v>
      </c>
      <c r="D5" s="66">
        <f>D6</f>
        <v>8764800</v>
      </c>
      <c r="E5" s="66">
        <f>E6</f>
        <v>8485255.399999999</v>
      </c>
      <c r="F5" s="65">
        <f>D5-E5</f>
        <v>279544.6000000015</v>
      </c>
      <c r="G5" s="27"/>
      <c r="H5" s="27"/>
      <c r="I5" s="27"/>
      <c r="J5" s="27"/>
      <c r="K5" s="27"/>
      <c r="L5" s="27"/>
      <c r="M5" s="27"/>
    </row>
    <row r="6" spans="1:13" s="23" customFormat="1" ht="12.75">
      <c r="A6" s="89" t="s">
        <v>27</v>
      </c>
      <c r="B6" s="219">
        <v>200</v>
      </c>
      <c r="C6" s="220" t="s">
        <v>109</v>
      </c>
      <c r="D6" s="221">
        <f>D9+D30+D114+D121+D128+D144+D163+D200+D247+D290</f>
        <v>8764800</v>
      </c>
      <c r="E6" s="221">
        <f>E9+E30+E114+E121+E128+E144+E163+E200+E247+E290</f>
        <v>8485255.399999999</v>
      </c>
      <c r="F6" s="222">
        <f>D6-E6</f>
        <v>279544.6000000015</v>
      </c>
      <c r="G6" s="27"/>
      <c r="H6" s="27"/>
      <c r="I6" s="27"/>
      <c r="J6" s="27"/>
      <c r="K6" s="27"/>
      <c r="L6" s="27"/>
      <c r="M6" s="27"/>
    </row>
    <row r="7" spans="1:13" s="23" customFormat="1" ht="24">
      <c r="A7" s="90" t="s">
        <v>10</v>
      </c>
      <c r="B7" s="219"/>
      <c r="C7" s="220"/>
      <c r="D7" s="221"/>
      <c r="E7" s="221"/>
      <c r="F7" s="222"/>
      <c r="G7" s="27"/>
      <c r="H7" s="27"/>
      <c r="I7" s="27"/>
      <c r="J7" s="27"/>
      <c r="K7" s="27"/>
      <c r="L7" s="27"/>
      <c r="M7" s="27"/>
    </row>
    <row r="8" spans="1:13" s="23" customFormat="1" ht="12.75">
      <c r="A8" s="91" t="s">
        <v>110</v>
      </c>
      <c r="B8" s="41">
        <v>200</v>
      </c>
      <c r="C8" s="47" t="s">
        <v>111</v>
      </c>
      <c r="D8" s="68">
        <f>D9+D30+D120+D127</f>
        <v>4441300</v>
      </c>
      <c r="E8" s="68">
        <f>E9+E30+E121</f>
        <v>4401719.77</v>
      </c>
      <c r="F8" s="69">
        <f>D8-E8</f>
        <v>39580.23000000045</v>
      </c>
      <c r="G8" s="27"/>
      <c r="H8" s="27"/>
      <c r="I8" s="27"/>
      <c r="J8" s="27"/>
      <c r="K8" s="27"/>
      <c r="L8" s="27"/>
      <c r="M8" s="27"/>
    </row>
    <row r="9" spans="1:13" s="23" customFormat="1" ht="49.5" customHeight="1">
      <c r="A9" s="92" t="s">
        <v>112</v>
      </c>
      <c r="B9" s="41">
        <v>200</v>
      </c>
      <c r="C9" s="46" t="s">
        <v>113</v>
      </c>
      <c r="D9" s="70">
        <f>D10</f>
        <v>879900</v>
      </c>
      <c r="E9" s="70">
        <f>E10</f>
        <v>879497.2799999999</v>
      </c>
      <c r="F9" s="69">
        <f aca="true" t="shared" si="0" ref="F9:F135">D9-E9</f>
        <v>402.7200000000885</v>
      </c>
      <c r="G9" s="27"/>
      <c r="H9" s="27"/>
      <c r="I9" s="27"/>
      <c r="J9" s="27"/>
      <c r="K9" s="27"/>
      <c r="L9" s="27"/>
      <c r="M9" s="27"/>
    </row>
    <row r="10" spans="1:13" s="23" customFormat="1" ht="60">
      <c r="A10" s="90" t="s">
        <v>114</v>
      </c>
      <c r="B10" s="41">
        <v>200</v>
      </c>
      <c r="C10" s="46" t="s">
        <v>115</v>
      </c>
      <c r="D10" s="67">
        <f>D11</f>
        <v>879900</v>
      </c>
      <c r="E10" s="67">
        <f>E11</f>
        <v>879497.2799999999</v>
      </c>
      <c r="F10" s="71">
        <f t="shared" si="0"/>
        <v>402.7200000000885</v>
      </c>
      <c r="G10" s="27"/>
      <c r="H10" s="27"/>
      <c r="I10" s="27"/>
      <c r="J10" s="27"/>
      <c r="K10" s="27"/>
      <c r="L10" s="27"/>
      <c r="M10" s="27"/>
    </row>
    <row r="11" spans="1:13" s="23" customFormat="1" ht="12.75">
      <c r="A11" s="93" t="s">
        <v>116</v>
      </c>
      <c r="B11" s="41">
        <v>200</v>
      </c>
      <c r="C11" s="46" t="s">
        <v>117</v>
      </c>
      <c r="D11" s="67">
        <f>D14+D19+D29</f>
        <v>879900</v>
      </c>
      <c r="E11" s="67">
        <f>E14+E20+E29</f>
        <v>879497.2799999999</v>
      </c>
      <c r="F11" s="71">
        <f t="shared" si="0"/>
        <v>402.7200000000885</v>
      </c>
      <c r="G11" s="27"/>
      <c r="H11" s="27"/>
      <c r="I11" s="27"/>
      <c r="J11" s="27"/>
      <c r="K11" s="27"/>
      <c r="L11" s="27"/>
      <c r="M11" s="27"/>
    </row>
    <row r="12" spans="1:13" s="23" customFormat="1" ht="72">
      <c r="A12" s="93" t="s">
        <v>395</v>
      </c>
      <c r="B12" s="41">
        <v>200</v>
      </c>
      <c r="C12" s="46" t="s">
        <v>364</v>
      </c>
      <c r="D12" s="67">
        <f>D15+D20</f>
        <v>760900</v>
      </c>
      <c r="E12" s="67">
        <f>E15+E20</f>
        <v>760769.2799999999</v>
      </c>
      <c r="F12" s="71">
        <f>F15+F20</f>
        <v>130.7200000001103</v>
      </c>
      <c r="G12" s="27"/>
      <c r="H12" s="27"/>
      <c r="I12" s="27"/>
      <c r="J12" s="27"/>
      <c r="K12" s="27"/>
      <c r="L12" s="27"/>
      <c r="M12" s="27"/>
    </row>
    <row r="13" spans="1:13" s="23" customFormat="1" ht="31.5" customHeight="1">
      <c r="A13" s="93" t="s">
        <v>396</v>
      </c>
      <c r="B13" s="41">
        <v>200</v>
      </c>
      <c r="C13" s="46" t="s">
        <v>365</v>
      </c>
      <c r="D13" s="67">
        <f>D16+D21</f>
        <v>760900</v>
      </c>
      <c r="E13" s="67">
        <f>E14+E19</f>
        <v>760769.2799999999</v>
      </c>
      <c r="F13" s="71">
        <f>D13-E13</f>
        <v>130.72000000008848</v>
      </c>
      <c r="G13" s="27"/>
      <c r="H13" s="27"/>
      <c r="I13" s="27"/>
      <c r="J13" s="27"/>
      <c r="K13" s="27"/>
      <c r="L13" s="27"/>
      <c r="M13" s="27"/>
    </row>
    <row r="14" spans="1:13" s="23" customFormat="1" ht="12.75">
      <c r="A14" s="93" t="s">
        <v>118</v>
      </c>
      <c r="B14" s="41">
        <v>200</v>
      </c>
      <c r="C14" s="46" t="s">
        <v>119</v>
      </c>
      <c r="D14" s="67">
        <f>D15</f>
        <v>735600</v>
      </c>
      <c r="E14" s="67">
        <f>E15</f>
        <v>735510.8799999999</v>
      </c>
      <c r="F14" s="71">
        <f t="shared" si="0"/>
        <v>89.12000000011176</v>
      </c>
      <c r="G14" s="27"/>
      <c r="H14" s="27"/>
      <c r="I14" s="27"/>
      <c r="J14" s="27"/>
      <c r="K14" s="27"/>
      <c r="L14" s="27"/>
      <c r="M14" s="27"/>
    </row>
    <row r="15" spans="1:13" s="23" customFormat="1" ht="12.75">
      <c r="A15" s="93" t="s">
        <v>120</v>
      </c>
      <c r="B15" s="41">
        <v>200</v>
      </c>
      <c r="C15" s="46" t="s">
        <v>121</v>
      </c>
      <c r="D15" s="67">
        <f>D17+D18</f>
        <v>735600</v>
      </c>
      <c r="E15" s="67">
        <f>E16</f>
        <v>735510.8799999999</v>
      </c>
      <c r="F15" s="71">
        <f t="shared" si="0"/>
        <v>89.12000000011176</v>
      </c>
      <c r="G15" s="27"/>
      <c r="H15" s="27"/>
      <c r="I15" s="27"/>
      <c r="J15" s="27"/>
      <c r="K15" s="27"/>
      <c r="L15" s="27"/>
      <c r="M15" s="27"/>
    </row>
    <row r="16" spans="1:13" s="23" customFormat="1" ht="23.25" customHeight="1">
      <c r="A16" s="93" t="s">
        <v>122</v>
      </c>
      <c r="B16" s="41">
        <v>200</v>
      </c>
      <c r="C16" s="46" t="s">
        <v>123</v>
      </c>
      <c r="D16" s="67">
        <f>D17+D18</f>
        <v>735600</v>
      </c>
      <c r="E16" s="67">
        <f>E17+E18</f>
        <v>735510.8799999999</v>
      </c>
      <c r="F16" s="71">
        <f t="shared" si="0"/>
        <v>89.12000000011176</v>
      </c>
      <c r="G16" s="27"/>
      <c r="H16" s="27"/>
      <c r="I16" s="27"/>
      <c r="J16" s="27"/>
      <c r="K16" s="27"/>
      <c r="L16" s="27"/>
      <c r="M16" s="27"/>
    </row>
    <row r="17" spans="1:13" s="23" customFormat="1" ht="12.75">
      <c r="A17" s="93" t="s">
        <v>124</v>
      </c>
      <c r="B17" s="41">
        <v>200</v>
      </c>
      <c r="C17" s="46" t="s">
        <v>125</v>
      </c>
      <c r="D17" s="67">
        <v>556000</v>
      </c>
      <c r="E17" s="67">
        <f>476405.72+37754.72+41754.72</f>
        <v>555915.1599999999</v>
      </c>
      <c r="F17" s="71">
        <f t="shared" si="0"/>
        <v>84.84000000008382</v>
      </c>
      <c r="G17" s="27"/>
      <c r="H17" s="27"/>
      <c r="I17" s="27"/>
      <c r="J17" s="27"/>
      <c r="K17" s="27"/>
      <c r="L17" s="27"/>
      <c r="M17" s="27"/>
    </row>
    <row r="18" spans="1:13" s="23" customFormat="1" ht="12.75">
      <c r="A18" s="93" t="s">
        <v>126</v>
      </c>
      <c r="B18" s="41">
        <v>200</v>
      </c>
      <c r="C18" s="46" t="s">
        <v>127</v>
      </c>
      <c r="D18" s="67">
        <f>175200+4400</f>
        <v>179600</v>
      </c>
      <c r="E18" s="67">
        <v>179595.72</v>
      </c>
      <c r="F18" s="71">
        <f t="shared" si="0"/>
        <v>4.279999999998836</v>
      </c>
      <c r="G18" s="27"/>
      <c r="H18" s="27"/>
      <c r="I18" s="27"/>
      <c r="J18" s="27"/>
      <c r="K18" s="27"/>
      <c r="L18" s="27"/>
      <c r="M18" s="27"/>
    </row>
    <row r="19" spans="1:13" s="23" customFormat="1" ht="24">
      <c r="A19" s="93" t="s">
        <v>128</v>
      </c>
      <c r="B19" s="41">
        <v>200</v>
      </c>
      <c r="C19" s="46" t="s">
        <v>129</v>
      </c>
      <c r="D19" s="67">
        <f>D20</f>
        <v>25300</v>
      </c>
      <c r="E19" s="67">
        <f>E20</f>
        <v>25258.4</v>
      </c>
      <c r="F19" s="71">
        <f t="shared" si="0"/>
        <v>41.599999999998545</v>
      </c>
      <c r="G19" s="27"/>
      <c r="H19" s="27"/>
      <c r="I19" s="27"/>
      <c r="J19" s="27"/>
      <c r="K19" s="27"/>
      <c r="L19" s="27"/>
      <c r="M19" s="27"/>
    </row>
    <row r="20" spans="1:13" s="23" customFormat="1" ht="12.75">
      <c r="A20" s="93" t="s">
        <v>120</v>
      </c>
      <c r="B20" s="41">
        <v>200</v>
      </c>
      <c r="C20" s="46" t="s">
        <v>130</v>
      </c>
      <c r="D20" s="67">
        <f>D21</f>
        <v>25300</v>
      </c>
      <c r="E20" s="67">
        <f>E21</f>
        <v>25258.4</v>
      </c>
      <c r="F20" s="71">
        <f t="shared" si="0"/>
        <v>41.599999999998545</v>
      </c>
      <c r="G20" s="27"/>
      <c r="H20" s="27"/>
      <c r="I20" s="27"/>
      <c r="J20" s="27"/>
      <c r="K20" s="27"/>
      <c r="L20" s="27"/>
      <c r="M20" s="27"/>
    </row>
    <row r="21" spans="1:13" s="23" customFormat="1" ht="24.75" customHeight="1">
      <c r="A21" s="93" t="s">
        <v>122</v>
      </c>
      <c r="B21" s="41">
        <v>200</v>
      </c>
      <c r="C21" s="46" t="s">
        <v>131</v>
      </c>
      <c r="D21" s="67">
        <f>D22+D23</f>
        <v>25300</v>
      </c>
      <c r="E21" s="67">
        <f>E22+E23</f>
        <v>25258.4</v>
      </c>
      <c r="F21" s="71">
        <f t="shared" si="0"/>
        <v>41.599999999998545</v>
      </c>
      <c r="G21" s="27"/>
      <c r="H21" s="27"/>
      <c r="I21" s="27"/>
      <c r="J21" s="27"/>
      <c r="K21" s="27"/>
      <c r="L21" s="27"/>
      <c r="M21" s="27"/>
    </row>
    <row r="22" spans="1:13" s="23" customFormat="1" ht="12.75">
      <c r="A22" s="93" t="s">
        <v>132</v>
      </c>
      <c r="B22" s="41">
        <v>200</v>
      </c>
      <c r="C22" s="46" t="s">
        <v>133</v>
      </c>
      <c r="D22" s="67">
        <v>19400</v>
      </c>
      <c r="E22" s="67">
        <f>19400</f>
        <v>19400</v>
      </c>
      <c r="F22" s="71">
        <v>0</v>
      </c>
      <c r="G22" s="27"/>
      <c r="H22" s="27"/>
      <c r="I22" s="27"/>
      <c r="J22" s="27"/>
      <c r="K22" s="27"/>
      <c r="L22" s="27"/>
      <c r="M22" s="27"/>
    </row>
    <row r="23" spans="1:13" s="23" customFormat="1" ht="12.75">
      <c r="A23" s="93" t="s">
        <v>134</v>
      </c>
      <c r="B23" s="41">
        <v>200</v>
      </c>
      <c r="C23" s="46" t="s">
        <v>135</v>
      </c>
      <c r="D23" s="67">
        <v>5900</v>
      </c>
      <c r="E23" s="67">
        <v>5858.4</v>
      </c>
      <c r="F23" s="71">
        <f>D23-E23</f>
        <v>41.600000000000364</v>
      </c>
      <c r="G23" s="27"/>
      <c r="H23" s="27"/>
      <c r="I23" s="27"/>
      <c r="J23" s="27"/>
      <c r="K23" s="27"/>
      <c r="L23" s="27"/>
      <c r="M23" s="27"/>
    </row>
    <row r="24" spans="1:13" s="23" customFormat="1" ht="12.75">
      <c r="A24" s="94" t="s">
        <v>208</v>
      </c>
      <c r="B24" s="41">
        <v>200</v>
      </c>
      <c r="C24" s="46" t="s">
        <v>506</v>
      </c>
      <c r="D24" s="67">
        <f>+D26</f>
        <v>119000</v>
      </c>
      <c r="E24" s="67">
        <f>E26</f>
        <v>118728</v>
      </c>
      <c r="F24" s="71">
        <f>D24-E24</f>
        <v>272</v>
      </c>
      <c r="G24" s="27"/>
      <c r="H24" s="27"/>
      <c r="I24" s="27"/>
      <c r="J24" s="27"/>
      <c r="K24" s="27"/>
      <c r="L24" s="27"/>
      <c r="M24" s="27"/>
    </row>
    <row r="25" spans="1:13" s="23" customFormat="1" ht="12.75">
      <c r="A25" s="95" t="s">
        <v>559</v>
      </c>
      <c r="B25" s="61">
        <v>200</v>
      </c>
      <c r="C25" s="46" t="s">
        <v>580</v>
      </c>
      <c r="D25" s="67">
        <f>D26</f>
        <v>119000</v>
      </c>
      <c r="E25" s="67">
        <f>E26</f>
        <v>118728</v>
      </c>
      <c r="F25" s="71">
        <f>F26</f>
        <v>272</v>
      </c>
      <c r="G25" s="27"/>
      <c r="H25" s="27"/>
      <c r="I25" s="27"/>
      <c r="J25" s="27"/>
      <c r="K25" s="27"/>
      <c r="L25" s="27"/>
      <c r="M25" s="27"/>
    </row>
    <row r="26" spans="1:13" s="23" customFormat="1" ht="120">
      <c r="A26" s="96" t="s">
        <v>509</v>
      </c>
      <c r="B26" s="41">
        <v>200</v>
      </c>
      <c r="C26" s="46" t="s">
        <v>507</v>
      </c>
      <c r="D26" s="67">
        <f>D29</f>
        <v>119000</v>
      </c>
      <c r="E26" s="67">
        <f>E27</f>
        <v>118728</v>
      </c>
      <c r="F26" s="71">
        <f aca="true" t="shared" si="1" ref="F26:F31">D26-E26</f>
        <v>272</v>
      </c>
      <c r="G26" s="27"/>
      <c r="H26" s="27"/>
      <c r="I26" s="27"/>
      <c r="J26" s="27"/>
      <c r="K26" s="27"/>
      <c r="L26" s="27"/>
      <c r="M26" s="27"/>
    </row>
    <row r="27" spans="1:13" s="23" customFormat="1" ht="12.75">
      <c r="A27" s="97" t="s">
        <v>120</v>
      </c>
      <c r="B27" s="41">
        <v>200</v>
      </c>
      <c r="C27" s="46" t="s">
        <v>508</v>
      </c>
      <c r="D27" s="67">
        <f>D29</f>
        <v>119000</v>
      </c>
      <c r="E27" s="67">
        <f>E29</f>
        <v>118728</v>
      </c>
      <c r="F27" s="71">
        <f t="shared" si="1"/>
        <v>272</v>
      </c>
      <c r="G27" s="27"/>
      <c r="H27" s="27"/>
      <c r="I27" s="27"/>
      <c r="J27" s="27"/>
      <c r="K27" s="27"/>
      <c r="L27" s="27"/>
      <c r="M27" s="27"/>
    </row>
    <row r="28" spans="1:13" s="23" customFormat="1" ht="12.75">
      <c r="A28" s="97" t="s">
        <v>577</v>
      </c>
      <c r="B28" s="41">
        <v>200</v>
      </c>
      <c r="C28" s="81" t="s">
        <v>569</v>
      </c>
      <c r="D28" s="67">
        <f>D29</f>
        <v>119000</v>
      </c>
      <c r="E28" s="67">
        <f>E29</f>
        <v>118728</v>
      </c>
      <c r="F28" s="71">
        <f t="shared" si="1"/>
        <v>272</v>
      </c>
      <c r="G28" s="27"/>
      <c r="H28" s="27"/>
      <c r="I28" s="27"/>
      <c r="J28" s="27"/>
      <c r="K28" s="27"/>
      <c r="L28" s="27"/>
      <c r="M28" s="27"/>
    </row>
    <row r="29" spans="1:13" s="23" customFormat="1" ht="48">
      <c r="A29" s="97" t="s">
        <v>512</v>
      </c>
      <c r="B29" s="41">
        <v>200</v>
      </c>
      <c r="C29" s="46" t="s">
        <v>511</v>
      </c>
      <c r="D29" s="67">
        <v>119000</v>
      </c>
      <c r="E29" s="67">
        <v>118728</v>
      </c>
      <c r="F29" s="71">
        <f t="shared" si="1"/>
        <v>272</v>
      </c>
      <c r="G29" s="27"/>
      <c r="H29" s="27"/>
      <c r="I29" s="27"/>
      <c r="J29" s="27"/>
      <c r="K29" s="27"/>
      <c r="L29" s="27"/>
      <c r="M29" s="27"/>
    </row>
    <row r="30" spans="1:13" s="23" customFormat="1" ht="69.75" customHeight="1">
      <c r="A30" s="92" t="s">
        <v>136</v>
      </c>
      <c r="B30" s="41">
        <v>200</v>
      </c>
      <c r="C30" s="46" t="s">
        <v>137</v>
      </c>
      <c r="D30" s="70">
        <f>D31+D95</f>
        <v>3532400</v>
      </c>
      <c r="E30" s="70">
        <f>E31+E95</f>
        <v>3497222.4899999993</v>
      </c>
      <c r="F30" s="69">
        <f t="shared" si="1"/>
        <v>35177.51000000071</v>
      </c>
      <c r="G30" s="28"/>
      <c r="H30" s="28"/>
      <c r="I30" s="27"/>
      <c r="J30" s="27"/>
      <c r="K30" s="27"/>
      <c r="L30" s="27"/>
      <c r="M30" s="27"/>
    </row>
    <row r="31" spans="1:13" s="23" customFormat="1" ht="60">
      <c r="A31" s="93" t="s">
        <v>138</v>
      </c>
      <c r="B31" s="41">
        <v>200</v>
      </c>
      <c r="C31" s="46" t="s">
        <v>139</v>
      </c>
      <c r="D31" s="67">
        <f>D32</f>
        <v>3468200</v>
      </c>
      <c r="E31" s="67">
        <f>E32</f>
        <v>3433022.4899999993</v>
      </c>
      <c r="F31" s="71">
        <f t="shared" si="1"/>
        <v>35177.51000000071</v>
      </c>
      <c r="G31" s="27"/>
      <c r="H31" s="27"/>
      <c r="I31" s="27"/>
      <c r="J31" s="27"/>
      <c r="K31" s="27"/>
      <c r="L31" s="27"/>
      <c r="M31" s="27"/>
    </row>
    <row r="32" spans="1:13" s="23" customFormat="1" ht="12.75">
      <c r="A32" s="93" t="s">
        <v>140</v>
      </c>
      <c r="B32" s="41">
        <v>200</v>
      </c>
      <c r="C32" s="46" t="s">
        <v>141</v>
      </c>
      <c r="D32" s="67">
        <f>D35+D40+D77+D80+D73+D45</f>
        <v>3468200</v>
      </c>
      <c r="E32" s="67">
        <f>E35+E40+E77+E80+E73+E45</f>
        <v>3433022.4899999993</v>
      </c>
      <c r="F32" s="71">
        <f>F35+F41+F47+F60+F77+F80+F73</f>
        <v>35177.510000000424</v>
      </c>
      <c r="G32" s="27"/>
      <c r="H32" s="27"/>
      <c r="I32" s="27"/>
      <c r="J32" s="27"/>
      <c r="K32" s="27"/>
      <c r="L32" s="27"/>
      <c r="M32" s="27"/>
    </row>
    <row r="33" spans="1:13" s="23" customFormat="1" ht="72">
      <c r="A33" s="93" t="s">
        <v>395</v>
      </c>
      <c r="B33" s="41">
        <v>200</v>
      </c>
      <c r="C33" s="46" t="s">
        <v>366</v>
      </c>
      <c r="D33" s="67">
        <f>D34</f>
        <v>2544400</v>
      </c>
      <c r="E33" s="67">
        <f>E34</f>
        <v>2542279.9199999995</v>
      </c>
      <c r="F33" s="71">
        <f>D33-E33</f>
        <v>2120.08000000054</v>
      </c>
      <c r="G33" s="27"/>
      <c r="H33" s="27"/>
      <c r="I33" s="27"/>
      <c r="J33" s="27"/>
      <c r="K33" s="27"/>
      <c r="L33" s="27"/>
      <c r="M33" s="27"/>
    </row>
    <row r="34" spans="1:13" s="23" customFormat="1" ht="36">
      <c r="A34" s="93" t="s">
        <v>396</v>
      </c>
      <c r="B34" s="41">
        <v>200</v>
      </c>
      <c r="C34" s="46" t="s">
        <v>367</v>
      </c>
      <c r="D34" s="67">
        <f>D35+D40</f>
        <v>2544400</v>
      </c>
      <c r="E34" s="67">
        <f>E35+E40</f>
        <v>2542279.9199999995</v>
      </c>
      <c r="F34" s="71">
        <f>D34-E34</f>
        <v>2120.08000000054</v>
      </c>
      <c r="G34" s="27"/>
      <c r="H34" s="27"/>
      <c r="I34" s="27"/>
      <c r="J34" s="27"/>
      <c r="K34" s="27"/>
      <c r="L34" s="27"/>
      <c r="M34" s="27"/>
    </row>
    <row r="35" spans="1:13" s="23" customFormat="1" ht="12.75">
      <c r="A35" s="93" t="s">
        <v>118</v>
      </c>
      <c r="B35" s="41">
        <v>200</v>
      </c>
      <c r="C35" s="46" t="s">
        <v>142</v>
      </c>
      <c r="D35" s="67">
        <f>D37</f>
        <v>2454900</v>
      </c>
      <c r="E35" s="67">
        <f>E37</f>
        <v>2452802.6399999997</v>
      </c>
      <c r="F35" s="71">
        <f t="shared" si="0"/>
        <v>2097.3600000003353</v>
      </c>
      <c r="G35" s="27"/>
      <c r="H35" s="27"/>
      <c r="I35" s="27"/>
      <c r="J35" s="27"/>
      <c r="K35" s="27"/>
      <c r="L35" s="27"/>
      <c r="M35" s="27"/>
    </row>
    <row r="36" spans="1:13" s="23" customFormat="1" ht="12.75">
      <c r="A36" s="93" t="s">
        <v>120</v>
      </c>
      <c r="B36" s="41">
        <v>200</v>
      </c>
      <c r="C36" s="81" t="s">
        <v>570</v>
      </c>
      <c r="D36" s="67">
        <f>D37</f>
        <v>2454900</v>
      </c>
      <c r="E36" s="67">
        <f>E37</f>
        <v>2452802.6399999997</v>
      </c>
      <c r="F36" s="71">
        <f t="shared" si="0"/>
        <v>2097.3600000003353</v>
      </c>
      <c r="G36" s="27"/>
      <c r="H36" s="27"/>
      <c r="I36" s="27"/>
      <c r="J36" s="27"/>
      <c r="K36" s="27"/>
      <c r="L36" s="27"/>
      <c r="M36" s="27"/>
    </row>
    <row r="37" spans="1:13" s="23" customFormat="1" ht="24">
      <c r="A37" s="93" t="s">
        <v>143</v>
      </c>
      <c r="B37" s="41">
        <v>200</v>
      </c>
      <c r="C37" s="46" t="s">
        <v>144</v>
      </c>
      <c r="D37" s="67">
        <f>D38+D39</f>
        <v>2454900</v>
      </c>
      <c r="E37" s="67">
        <f>E38+E39</f>
        <v>2452802.6399999997</v>
      </c>
      <c r="F37" s="71">
        <f t="shared" si="0"/>
        <v>2097.3600000003353</v>
      </c>
      <c r="G37" s="27"/>
      <c r="H37" s="27"/>
      <c r="I37" s="27"/>
      <c r="J37" s="27"/>
      <c r="K37" s="27"/>
      <c r="L37" s="27"/>
      <c r="M37" s="27"/>
    </row>
    <row r="38" spans="1:13" s="23" customFormat="1" ht="12.75">
      <c r="A38" s="93" t="s">
        <v>124</v>
      </c>
      <c r="B38" s="41">
        <v>200</v>
      </c>
      <c r="C38" s="46" t="s">
        <v>145</v>
      </c>
      <c r="D38" s="67">
        <f>1766400+95000+2800+1300</f>
        <v>1865500</v>
      </c>
      <c r="E38" s="67">
        <v>1863811.92</v>
      </c>
      <c r="F38" s="71">
        <f t="shared" si="0"/>
        <v>1688.0800000000745</v>
      </c>
      <c r="G38" s="27"/>
      <c r="H38" s="27"/>
      <c r="I38" s="27"/>
      <c r="J38" s="27"/>
      <c r="K38" s="27"/>
      <c r="L38" s="27"/>
      <c r="M38" s="27"/>
    </row>
    <row r="39" spans="1:13" s="23" customFormat="1" ht="12.75">
      <c r="A39" s="93" t="s">
        <v>134</v>
      </c>
      <c r="B39" s="41">
        <v>200</v>
      </c>
      <c r="C39" s="46" t="s">
        <v>146</v>
      </c>
      <c r="D39" s="67">
        <f>533500+54000+6300-4400</f>
        <v>589400</v>
      </c>
      <c r="E39" s="67">
        <v>588990.72</v>
      </c>
      <c r="F39" s="71">
        <f t="shared" si="0"/>
        <v>409.28000000002794</v>
      </c>
      <c r="G39" s="27"/>
      <c r="H39" s="27"/>
      <c r="I39" s="27"/>
      <c r="J39" s="27"/>
      <c r="K39" s="27"/>
      <c r="L39" s="27"/>
      <c r="M39" s="27"/>
    </row>
    <row r="40" spans="1:13" s="23" customFormat="1" ht="24">
      <c r="A40" s="93" t="s">
        <v>128</v>
      </c>
      <c r="B40" s="41">
        <v>200</v>
      </c>
      <c r="C40" s="46" t="s">
        <v>147</v>
      </c>
      <c r="D40" s="67">
        <f>D42</f>
        <v>89500</v>
      </c>
      <c r="E40" s="67">
        <f>E42</f>
        <v>89477.28</v>
      </c>
      <c r="F40" s="71">
        <f t="shared" si="0"/>
        <v>22.720000000001164</v>
      </c>
      <c r="G40" s="27"/>
      <c r="H40" s="27"/>
      <c r="I40" s="27"/>
      <c r="J40" s="27"/>
      <c r="K40" s="27"/>
      <c r="L40" s="27"/>
      <c r="M40" s="27"/>
    </row>
    <row r="41" spans="1:13" s="23" customFormat="1" ht="12.75">
      <c r="A41" s="93" t="s">
        <v>120</v>
      </c>
      <c r="B41" s="41">
        <v>200</v>
      </c>
      <c r="C41" s="81" t="s">
        <v>571</v>
      </c>
      <c r="D41" s="67">
        <f>D42</f>
        <v>89500</v>
      </c>
      <c r="E41" s="67">
        <f>E42</f>
        <v>89477.28</v>
      </c>
      <c r="F41" s="71">
        <f t="shared" si="0"/>
        <v>22.720000000001164</v>
      </c>
      <c r="G41" s="27"/>
      <c r="H41" s="27"/>
      <c r="I41" s="27"/>
      <c r="J41" s="27"/>
      <c r="K41" s="27"/>
      <c r="L41" s="27"/>
      <c r="M41" s="27"/>
    </row>
    <row r="42" spans="1:13" s="23" customFormat="1" ht="24">
      <c r="A42" s="93" t="s">
        <v>143</v>
      </c>
      <c r="B42" s="41">
        <v>200</v>
      </c>
      <c r="C42" s="46" t="s">
        <v>148</v>
      </c>
      <c r="D42" s="67">
        <f>D43+D44</f>
        <v>89500</v>
      </c>
      <c r="E42" s="67">
        <f>E43+E44</f>
        <v>89477.28</v>
      </c>
      <c r="F42" s="71">
        <f t="shared" si="0"/>
        <v>22.720000000001164</v>
      </c>
      <c r="G42" s="27"/>
      <c r="H42" s="27"/>
      <c r="I42" s="27"/>
      <c r="J42" s="27"/>
      <c r="K42" s="27"/>
      <c r="L42" s="27"/>
      <c r="M42" s="27"/>
    </row>
    <row r="43" spans="1:13" s="23" customFormat="1" ht="12.75">
      <c r="A43" s="93" t="s">
        <v>132</v>
      </c>
      <c r="B43" s="41">
        <v>200</v>
      </c>
      <c r="C43" s="46" t="s">
        <v>149</v>
      </c>
      <c r="D43" s="67">
        <f>75700-1300</f>
        <v>74400</v>
      </c>
      <c r="E43" s="67">
        <f>49376.33+10760+1398+12853.16</f>
        <v>74387.49</v>
      </c>
      <c r="F43" s="71">
        <f t="shared" si="0"/>
        <v>12.509999999994761</v>
      </c>
      <c r="G43" s="27"/>
      <c r="H43" s="27"/>
      <c r="I43" s="27"/>
      <c r="J43" s="27"/>
      <c r="K43" s="27"/>
      <c r="L43" s="27"/>
      <c r="M43" s="27"/>
    </row>
    <row r="44" spans="1:13" s="23" customFormat="1" ht="12.75">
      <c r="A44" s="93" t="s">
        <v>134</v>
      </c>
      <c r="B44" s="41">
        <v>200</v>
      </c>
      <c r="C44" s="46" t="s">
        <v>150</v>
      </c>
      <c r="D44" s="67">
        <f>22900-7800</f>
        <v>15100</v>
      </c>
      <c r="E44" s="67">
        <f>11208.14+3881.65</f>
        <v>15089.789999999999</v>
      </c>
      <c r="F44" s="71">
        <f t="shared" si="0"/>
        <v>10.210000000000946</v>
      </c>
      <c r="G44" s="27"/>
      <c r="H44" s="27"/>
      <c r="I44" s="27"/>
      <c r="J44" s="27"/>
      <c r="K44" s="27"/>
      <c r="L44" s="27"/>
      <c r="M44" s="27"/>
    </row>
    <row r="45" spans="1:13" s="23" customFormat="1" ht="24">
      <c r="A45" s="93" t="s">
        <v>397</v>
      </c>
      <c r="B45" s="41">
        <v>200</v>
      </c>
      <c r="C45" s="46" t="s">
        <v>368</v>
      </c>
      <c r="D45" s="67">
        <f>D46</f>
        <v>894700</v>
      </c>
      <c r="E45" s="67">
        <f>E46</f>
        <v>861838.9099999999</v>
      </c>
      <c r="F45" s="71">
        <f>D45-E45</f>
        <v>32861.090000000084</v>
      </c>
      <c r="G45" s="27"/>
      <c r="H45" s="27"/>
      <c r="I45" s="27"/>
      <c r="J45" s="27"/>
      <c r="K45" s="27"/>
      <c r="L45" s="27"/>
      <c r="M45" s="27"/>
    </row>
    <row r="46" spans="1:13" s="23" customFormat="1" ht="24">
      <c r="A46" s="93" t="s">
        <v>398</v>
      </c>
      <c r="B46" s="41">
        <v>200</v>
      </c>
      <c r="C46" s="46" t="s">
        <v>369</v>
      </c>
      <c r="D46" s="67">
        <f>D47+D60+D56</f>
        <v>894700</v>
      </c>
      <c r="E46" s="67">
        <f>E47+E60+E56</f>
        <v>861838.9099999999</v>
      </c>
      <c r="F46" s="71">
        <f>D46-E46</f>
        <v>32861.090000000084</v>
      </c>
      <c r="G46" s="27"/>
      <c r="H46" s="27"/>
      <c r="I46" s="27"/>
      <c r="J46" s="27"/>
      <c r="K46" s="27"/>
      <c r="L46" s="27"/>
      <c r="M46" s="27"/>
    </row>
    <row r="47" spans="1:13" s="23" customFormat="1" ht="36">
      <c r="A47" s="93" t="s">
        <v>151</v>
      </c>
      <c r="B47" s="41">
        <v>200</v>
      </c>
      <c r="C47" s="46" t="s">
        <v>152</v>
      </c>
      <c r="D47" s="67">
        <f>D49+D53</f>
        <v>443700</v>
      </c>
      <c r="E47" s="67">
        <f>E49+E53</f>
        <v>435492.5</v>
      </c>
      <c r="F47" s="71">
        <f t="shared" si="0"/>
        <v>8207.5</v>
      </c>
      <c r="G47" s="27"/>
      <c r="H47" s="27"/>
      <c r="I47" s="27"/>
      <c r="J47" s="27"/>
      <c r="K47" s="27"/>
      <c r="L47" s="27"/>
      <c r="M47" s="27"/>
    </row>
    <row r="48" spans="1:13" s="23" customFormat="1" ht="12.75">
      <c r="A48" s="93" t="s">
        <v>120</v>
      </c>
      <c r="B48" s="41">
        <v>200</v>
      </c>
      <c r="C48" s="46" t="s">
        <v>371</v>
      </c>
      <c r="D48" s="67">
        <f>D49</f>
        <v>249500</v>
      </c>
      <c r="E48" s="67">
        <f>E49</f>
        <v>241332.5</v>
      </c>
      <c r="F48" s="71">
        <f t="shared" si="0"/>
        <v>8167.5</v>
      </c>
      <c r="G48" s="27"/>
      <c r="H48" s="27"/>
      <c r="I48" s="27"/>
      <c r="J48" s="27"/>
      <c r="K48" s="27"/>
      <c r="L48" s="27"/>
      <c r="M48" s="27"/>
    </row>
    <row r="49" spans="1:13" s="23" customFormat="1" ht="12.75">
      <c r="A49" s="93" t="s">
        <v>153</v>
      </c>
      <c r="B49" s="41">
        <v>200</v>
      </c>
      <c r="C49" s="46" t="s">
        <v>154</v>
      </c>
      <c r="D49" s="67">
        <f>D50+D52+D51</f>
        <v>249500</v>
      </c>
      <c r="E49" s="67">
        <f>E50+E51+E52</f>
        <v>241332.5</v>
      </c>
      <c r="F49" s="71">
        <f t="shared" si="0"/>
        <v>8167.5</v>
      </c>
      <c r="G49" s="27"/>
      <c r="H49" s="27"/>
      <c r="I49" s="27"/>
      <c r="J49" s="27"/>
      <c r="K49" s="27"/>
      <c r="L49" s="27"/>
      <c r="M49" s="27"/>
    </row>
    <row r="50" spans="1:13" s="23" customFormat="1" ht="12.75">
      <c r="A50" s="93" t="s">
        <v>155</v>
      </c>
      <c r="B50" s="41">
        <v>200</v>
      </c>
      <c r="C50" s="46" t="s">
        <v>156</v>
      </c>
      <c r="D50" s="67">
        <v>81400</v>
      </c>
      <c r="E50" s="67">
        <f>73398.03+4256+476+2240.11+305.74+47.2</f>
        <v>80723.08</v>
      </c>
      <c r="F50" s="71">
        <f t="shared" si="0"/>
        <v>676.9199999999983</v>
      </c>
      <c r="G50" s="27"/>
      <c r="H50" s="27"/>
      <c r="I50" s="27"/>
      <c r="J50" s="27"/>
      <c r="K50" s="27"/>
      <c r="L50" s="27"/>
      <c r="M50" s="27"/>
    </row>
    <row r="51" spans="1:13" s="23" customFormat="1" ht="12.75">
      <c r="A51" s="93" t="s">
        <v>157</v>
      </c>
      <c r="B51" s="41">
        <v>200</v>
      </c>
      <c r="C51" s="46" t="s">
        <v>158</v>
      </c>
      <c r="D51" s="67">
        <v>8300</v>
      </c>
      <c r="E51" s="67">
        <f>5700+2500</f>
        <v>8200</v>
      </c>
      <c r="F51" s="71">
        <f t="shared" si="0"/>
        <v>100</v>
      </c>
      <c r="G51" s="27"/>
      <c r="H51" s="27"/>
      <c r="I51" s="27"/>
      <c r="J51" s="27"/>
      <c r="K51" s="27"/>
      <c r="L51" s="27"/>
      <c r="M51" s="27"/>
    </row>
    <row r="52" spans="1:13" s="23" customFormat="1" ht="12.75">
      <c r="A52" s="93" t="s">
        <v>159</v>
      </c>
      <c r="B52" s="41">
        <v>200</v>
      </c>
      <c r="C52" s="46" t="s">
        <v>160</v>
      </c>
      <c r="D52" s="67">
        <v>159800</v>
      </c>
      <c r="E52" s="67">
        <f>15700+127310.42+4899+1500+3000</f>
        <v>152409.41999999998</v>
      </c>
      <c r="F52" s="71">
        <f t="shared" si="0"/>
        <v>7390.580000000016</v>
      </c>
      <c r="G52" s="27"/>
      <c r="H52" s="27"/>
      <c r="I52" s="27"/>
      <c r="J52" s="27"/>
      <c r="K52" s="27"/>
      <c r="L52" s="27"/>
      <c r="M52" s="27"/>
    </row>
    <row r="53" spans="1:13" s="23" customFormat="1" ht="12.75">
      <c r="A53" s="97" t="s">
        <v>161</v>
      </c>
      <c r="B53" s="42">
        <v>200</v>
      </c>
      <c r="C53" s="48" t="s">
        <v>162</v>
      </c>
      <c r="D53" s="72">
        <f>D55+D54</f>
        <v>194200</v>
      </c>
      <c r="E53" s="72">
        <f>E55+E54</f>
        <v>194160</v>
      </c>
      <c r="F53" s="64">
        <f>F55+F54</f>
        <v>40</v>
      </c>
      <c r="G53" s="27"/>
      <c r="H53" s="27"/>
      <c r="I53" s="27"/>
      <c r="J53" s="27"/>
      <c r="K53" s="27"/>
      <c r="L53" s="27"/>
      <c r="M53" s="27"/>
    </row>
    <row r="54" spans="1:13" s="23" customFormat="1" ht="12.75">
      <c r="A54" s="97" t="s">
        <v>163</v>
      </c>
      <c r="B54" s="42">
        <v>200</v>
      </c>
      <c r="C54" s="48" t="s">
        <v>572</v>
      </c>
      <c r="D54" s="72">
        <v>114600</v>
      </c>
      <c r="E54" s="72">
        <v>114560</v>
      </c>
      <c r="F54" s="64">
        <f t="shared" si="0"/>
        <v>40</v>
      </c>
      <c r="G54" s="27"/>
      <c r="H54" s="27"/>
      <c r="I54" s="27"/>
      <c r="J54" s="27"/>
      <c r="K54" s="27"/>
      <c r="L54" s="27"/>
      <c r="M54" s="27"/>
    </row>
    <row r="55" spans="1:13" s="23" customFormat="1" ht="12.75">
      <c r="A55" s="97" t="s">
        <v>163</v>
      </c>
      <c r="B55" s="42">
        <v>200</v>
      </c>
      <c r="C55" s="48" t="s">
        <v>164</v>
      </c>
      <c r="D55" s="72">
        <v>79600</v>
      </c>
      <c r="E55" s="72">
        <v>79600</v>
      </c>
      <c r="F55" s="64">
        <f t="shared" si="0"/>
        <v>0</v>
      </c>
      <c r="G55" s="27"/>
      <c r="H55" s="27"/>
      <c r="I55" s="27"/>
      <c r="J55" s="27"/>
      <c r="K55" s="27"/>
      <c r="L55" s="27"/>
      <c r="M55" s="27"/>
    </row>
    <row r="56" spans="1:13" s="23" customFormat="1" ht="36">
      <c r="A56" s="97" t="s">
        <v>516</v>
      </c>
      <c r="B56" s="42">
        <v>200</v>
      </c>
      <c r="C56" s="48" t="s">
        <v>513</v>
      </c>
      <c r="D56" s="72">
        <v>50000</v>
      </c>
      <c r="E56" s="72">
        <f>E57</f>
        <v>50000</v>
      </c>
      <c r="F56" s="64">
        <f t="shared" si="0"/>
        <v>0</v>
      </c>
      <c r="G56" s="27"/>
      <c r="H56" s="27"/>
      <c r="I56" s="27"/>
      <c r="J56" s="27"/>
      <c r="K56" s="27"/>
      <c r="L56" s="27"/>
      <c r="M56" s="27"/>
    </row>
    <row r="57" spans="1:13" s="23" customFormat="1" ht="12.75">
      <c r="A57" s="97" t="s">
        <v>120</v>
      </c>
      <c r="B57" s="42"/>
      <c r="C57" s="48" t="s">
        <v>514</v>
      </c>
      <c r="D57" s="72">
        <v>50000</v>
      </c>
      <c r="E57" s="72">
        <f>E58</f>
        <v>50000</v>
      </c>
      <c r="F57" s="64">
        <f t="shared" si="0"/>
        <v>0</v>
      </c>
      <c r="G57" s="27"/>
      <c r="H57" s="27"/>
      <c r="I57" s="27"/>
      <c r="J57" s="27"/>
      <c r="K57" s="27"/>
      <c r="L57" s="27"/>
      <c r="M57" s="27"/>
    </row>
    <row r="58" spans="1:13" s="23" customFormat="1" ht="12.75">
      <c r="A58" s="97" t="s">
        <v>153</v>
      </c>
      <c r="B58" s="42">
        <v>200</v>
      </c>
      <c r="C58" s="48" t="s">
        <v>558</v>
      </c>
      <c r="D58" s="72">
        <v>50000</v>
      </c>
      <c r="E58" s="72">
        <f>E59</f>
        <v>50000</v>
      </c>
      <c r="F58" s="64">
        <f>D58-E58</f>
        <v>0</v>
      </c>
      <c r="G58" s="27"/>
      <c r="H58" s="27"/>
      <c r="I58" s="27"/>
      <c r="J58" s="27"/>
      <c r="K58" s="27"/>
      <c r="L58" s="27"/>
      <c r="M58" s="27"/>
    </row>
    <row r="59" spans="1:13" s="23" customFormat="1" ht="26.25" customHeight="1">
      <c r="A59" s="97" t="s">
        <v>157</v>
      </c>
      <c r="B59" s="42">
        <v>200</v>
      </c>
      <c r="C59" s="48" t="s">
        <v>515</v>
      </c>
      <c r="D59" s="72">
        <v>50000</v>
      </c>
      <c r="E59" s="72">
        <v>50000</v>
      </c>
      <c r="F59" s="64">
        <f t="shared" si="0"/>
        <v>0</v>
      </c>
      <c r="G59" s="27"/>
      <c r="H59" s="27"/>
      <c r="I59" s="27"/>
      <c r="J59" s="27"/>
      <c r="K59" s="27"/>
      <c r="L59" s="27"/>
      <c r="M59" s="27"/>
    </row>
    <row r="60" spans="1:13" s="23" customFormat="1" ht="35.25" customHeight="1">
      <c r="A60" s="97" t="s">
        <v>165</v>
      </c>
      <c r="B60" s="42">
        <v>200</v>
      </c>
      <c r="C60" s="48" t="s">
        <v>166</v>
      </c>
      <c r="D60" s="72">
        <f>D62+D68</f>
        <v>401000</v>
      </c>
      <c r="E60" s="72">
        <f>E62+E68</f>
        <v>376346.4099999999</v>
      </c>
      <c r="F60" s="64">
        <f t="shared" si="0"/>
        <v>24653.590000000084</v>
      </c>
      <c r="G60" s="27"/>
      <c r="H60" s="27"/>
      <c r="I60" s="27"/>
      <c r="J60" s="27"/>
      <c r="K60" s="27"/>
      <c r="L60" s="27"/>
      <c r="M60" s="27"/>
    </row>
    <row r="61" spans="1:13" s="23" customFormat="1" ht="18" customHeight="1">
      <c r="A61" s="97" t="s">
        <v>120</v>
      </c>
      <c r="B61" s="42">
        <v>200</v>
      </c>
      <c r="C61" s="48" t="s">
        <v>370</v>
      </c>
      <c r="D61" s="72">
        <f>D62</f>
        <v>92500</v>
      </c>
      <c r="E61" s="72">
        <f>E62</f>
        <v>75584.20999999999</v>
      </c>
      <c r="F61" s="64">
        <v>194.51</v>
      </c>
      <c r="G61" s="27"/>
      <c r="H61" s="27"/>
      <c r="I61" s="27"/>
      <c r="J61" s="27"/>
      <c r="K61" s="27"/>
      <c r="L61" s="27"/>
      <c r="M61" s="27"/>
    </row>
    <row r="62" spans="1:13" s="23" customFormat="1" ht="12.75">
      <c r="A62" s="97" t="s">
        <v>153</v>
      </c>
      <c r="B62" s="42">
        <v>200</v>
      </c>
      <c r="C62" s="48" t="s">
        <v>167</v>
      </c>
      <c r="D62" s="72">
        <f>D64+D65+D66+D67+D63</f>
        <v>92500</v>
      </c>
      <c r="E62" s="72">
        <f>E64+E65+E66+E67+E63</f>
        <v>75584.20999999999</v>
      </c>
      <c r="F62" s="64">
        <f t="shared" si="0"/>
        <v>16915.790000000008</v>
      </c>
      <c r="G62" s="27"/>
      <c r="H62" s="27"/>
      <c r="I62" s="27"/>
      <c r="J62" s="27"/>
      <c r="K62" s="27"/>
      <c r="L62" s="27"/>
      <c r="M62" s="27"/>
    </row>
    <row r="63" spans="1:13" s="23" customFormat="1" ht="12.75">
      <c r="A63" s="97" t="s">
        <v>155</v>
      </c>
      <c r="B63" s="42">
        <v>200</v>
      </c>
      <c r="C63" s="48" t="s">
        <v>168</v>
      </c>
      <c r="D63" s="72">
        <v>1000</v>
      </c>
      <c r="E63" s="72">
        <v>371.9</v>
      </c>
      <c r="F63" s="64">
        <f t="shared" si="0"/>
        <v>628.1</v>
      </c>
      <c r="G63" s="27"/>
      <c r="H63" s="27"/>
      <c r="I63" s="27"/>
      <c r="J63" s="27"/>
      <c r="K63" s="27"/>
      <c r="L63" s="27"/>
      <c r="M63" s="27"/>
    </row>
    <row r="64" spans="1:13" s="23" customFormat="1" ht="12.75" hidden="1">
      <c r="A64" s="97" t="s">
        <v>169</v>
      </c>
      <c r="B64" s="42">
        <v>200</v>
      </c>
      <c r="C64" s="48" t="s">
        <v>170</v>
      </c>
      <c r="D64" s="72">
        <f>1000-1000</f>
        <v>0</v>
      </c>
      <c r="E64" s="72">
        <v>0</v>
      </c>
      <c r="F64" s="64">
        <f t="shared" si="0"/>
        <v>0</v>
      </c>
      <c r="G64" s="27"/>
      <c r="H64" s="27"/>
      <c r="I64" s="27"/>
      <c r="J64" s="27"/>
      <c r="K64" s="27"/>
      <c r="L64" s="27"/>
      <c r="M64" s="27"/>
    </row>
    <row r="65" spans="1:13" s="23" customFormat="1" ht="12.75">
      <c r="A65" s="97" t="s">
        <v>171</v>
      </c>
      <c r="B65" s="42">
        <v>200</v>
      </c>
      <c r="C65" s="48" t="s">
        <v>172</v>
      </c>
      <c r="D65" s="72">
        <v>27200</v>
      </c>
      <c r="E65" s="72">
        <v>20388.81</v>
      </c>
      <c r="F65" s="64">
        <f t="shared" si="0"/>
        <v>6811.189999999999</v>
      </c>
      <c r="G65" s="27"/>
      <c r="H65" s="27"/>
      <c r="I65" s="27"/>
      <c r="J65" s="27"/>
      <c r="K65" s="27"/>
      <c r="L65" s="27"/>
      <c r="M65" s="27"/>
    </row>
    <row r="66" spans="1:13" s="23" customFormat="1" ht="24">
      <c r="A66" s="97" t="s">
        <v>505</v>
      </c>
      <c r="B66" s="42">
        <v>200</v>
      </c>
      <c r="C66" s="48" t="s">
        <v>173</v>
      </c>
      <c r="D66" s="72">
        <f>42300</f>
        <v>42300</v>
      </c>
      <c r="E66" s="72">
        <v>33479</v>
      </c>
      <c r="F66" s="64">
        <f t="shared" si="0"/>
        <v>8821</v>
      </c>
      <c r="G66" s="27"/>
      <c r="H66" s="27"/>
      <c r="I66" s="27"/>
      <c r="J66" s="27"/>
      <c r="K66" s="27"/>
      <c r="L66" s="27"/>
      <c r="M66" s="27"/>
    </row>
    <row r="67" spans="1:13" s="23" customFormat="1" ht="12.75">
      <c r="A67" s="97" t="s">
        <v>159</v>
      </c>
      <c r="B67" s="42">
        <v>200</v>
      </c>
      <c r="C67" s="48" t="s">
        <v>174</v>
      </c>
      <c r="D67" s="72">
        <v>22000</v>
      </c>
      <c r="E67" s="72">
        <v>21344.5</v>
      </c>
      <c r="F67" s="64">
        <f t="shared" si="0"/>
        <v>655.5</v>
      </c>
      <c r="G67" s="27"/>
      <c r="H67" s="27"/>
      <c r="I67" s="27"/>
      <c r="J67" s="27"/>
      <c r="K67" s="27"/>
      <c r="L67" s="27"/>
      <c r="M67" s="27"/>
    </row>
    <row r="68" spans="1:13" s="23" customFormat="1" ht="12.75">
      <c r="A68" s="97" t="s">
        <v>161</v>
      </c>
      <c r="B68" s="42">
        <v>200</v>
      </c>
      <c r="C68" s="48" t="s">
        <v>175</v>
      </c>
      <c r="D68" s="72">
        <f>D70+D69</f>
        <v>308500</v>
      </c>
      <c r="E68" s="72">
        <f>E70+E69</f>
        <v>300762.19999999995</v>
      </c>
      <c r="F68" s="64">
        <f>F70+F69</f>
        <v>7737.8000000000175</v>
      </c>
      <c r="G68" s="27"/>
      <c r="H68" s="27"/>
      <c r="I68" s="27"/>
      <c r="J68" s="27"/>
      <c r="K68" s="27"/>
      <c r="L68" s="27"/>
      <c r="M68" s="27"/>
    </row>
    <row r="69" spans="1:13" s="23" customFormat="1" ht="12.75">
      <c r="A69" s="97" t="s">
        <v>163</v>
      </c>
      <c r="B69" s="42">
        <v>200</v>
      </c>
      <c r="C69" s="48" t="s">
        <v>503</v>
      </c>
      <c r="D69" s="72">
        <v>88000</v>
      </c>
      <c r="E69" s="72">
        <v>88000</v>
      </c>
      <c r="F69" s="64">
        <f t="shared" si="0"/>
        <v>0</v>
      </c>
      <c r="G69" s="27"/>
      <c r="H69" s="27"/>
      <c r="I69" s="27"/>
      <c r="J69" s="27"/>
      <c r="K69" s="27"/>
      <c r="L69" s="27"/>
      <c r="M69" s="27"/>
    </row>
    <row r="70" spans="1:13" s="23" customFormat="1" ht="24">
      <c r="A70" s="97" t="s">
        <v>176</v>
      </c>
      <c r="B70" s="42">
        <v>200</v>
      </c>
      <c r="C70" s="48" t="s">
        <v>177</v>
      </c>
      <c r="D70" s="72">
        <f>233900-13400</f>
        <v>220500</v>
      </c>
      <c r="E70" s="72">
        <f>166520.09+6242.11+40000</f>
        <v>212762.19999999998</v>
      </c>
      <c r="F70" s="64">
        <f t="shared" si="0"/>
        <v>7737.8000000000175</v>
      </c>
      <c r="G70" s="27"/>
      <c r="H70" s="27"/>
      <c r="I70" s="27"/>
      <c r="J70" s="27"/>
      <c r="K70" s="27"/>
      <c r="L70" s="27"/>
      <c r="M70" s="27"/>
    </row>
    <row r="71" spans="1:13" s="23" customFormat="1" ht="12.75">
      <c r="A71" s="94" t="s">
        <v>208</v>
      </c>
      <c r="B71" s="42">
        <v>200</v>
      </c>
      <c r="C71" s="48" t="s">
        <v>372</v>
      </c>
      <c r="D71" s="72">
        <f>D76+D73</f>
        <v>29100</v>
      </c>
      <c r="E71" s="72">
        <f>E76+E73</f>
        <v>28903.66</v>
      </c>
      <c r="F71" s="64">
        <f>D71-E71</f>
        <v>196.34000000000015</v>
      </c>
      <c r="G71" s="27"/>
      <c r="H71" s="27"/>
      <c r="I71" s="27"/>
      <c r="J71" s="27"/>
      <c r="K71" s="27"/>
      <c r="L71" s="27"/>
      <c r="M71" s="27"/>
    </row>
    <row r="72" spans="1:13" s="23" customFormat="1" ht="12.75">
      <c r="A72" s="95" t="s">
        <v>561</v>
      </c>
      <c r="B72" s="60">
        <v>200</v>
      </c>
      <c r="C72" s="48" t="s">
        <v>560</v>
      </c>
      <c r="D72" s="72">
        <f aca="true" t="shared" si="2" ref="D72:E74">D73</f>
        <v>26000</v>
      </c>
      <c r="E72" s="72">
        <f t="shared" si="2"/>
        <v>26000</v>
      </c>
      <c r="F72" s="64">
        <v>0</v>
      </c>
      <c r="G72" s="27"/>
      <c r="H72" s="27"/>
      <c r="I72" s="27"/>
      <c r="J72" s="27"/>
      <c r="K72" s="27"/>
      <c r="L72" s="27"/>
      <c r="M72" s="27"/>
    </row>
    <row r="73" spans="1:13" s="23" customFormat="1" ht="120.75" thickBot="1">
      <c r="A73" s="62" t="s">
        <v>509</v>
      </c>
      <c r="B73" s="42">
        <v>200</v>
      </c>
      <c r="C73" s="48" t="s">
        <v>479</v>
      </c>
      <c r="D73" s="72">
        <f t="shared" si="2"/>
        <v>26000</v>
      </c>
      <c r="E73" s="72">
        <f t="shared" si="2"/>
        <v>26000</v>
      </c>
      <c r="F73" s="64">
        <f>D73-E73</f>
        <v>0</v>
      </c>
      <c r="G73" s="27"/>
      <c r="H73" s="27"/>
      <c r="I73" s="27"/>
      <c r="J73" s="27"/>
      <c r="K73" s="27"/>
      <c r="L73" s="27"/>
      <c r="M73" s="27"/>
    </row>
    <row r="74" spans="1:13" s="23" customFormat="1" ht="12.75">
      <c r="A74" s="98" t="s">
        <v>120</v>
      </c>
      <c r="B74" s="42">
        <v>200</v>
      </c>
      <c r="C74" s="48" t="s">
        <v>480</v>
      </c>
      <c r="D74" s="72">
        <f t="shared" si="2"/>
        <v>26000</v>
      </c>
      <c r="E74" s="72">
        <f t="shared" si="2"/>
        <v>26000</v>
      </c>
      <c r="F74" s="64">
        <f>D74-E74</f>
        <v>0</v>
      </c>
      <c r="G74" s="27"/>
      <c r="H74" s="27"/>
      <c r="I74" s="27"/>
      <c r="J74" s="27"/>
      <c r="K74" s="27"/>
      <c r="L74" s="27"/>
      <c r="M74" s="27"/>
    </row>
    <row r="75" spans="1:13" s="23" customFormat="1" ht="12.75">
      <c r="A75" s="97" t="s">
        <v>180</v>
      </c>
      <c r="B75" s="42">
        <v>200</v>
      </c>
      <c r="C75" s="48" t="s">
        <v>481</v>
      </c>
      <c r="D75" s="72">
        <v>26000</v>
      </c>
      <c r="E75" s="72">
        <v>26000</v>
      </c>
      <c r="F75" s="64">
        <f>D75-E75</f>
        <v>0</v>
      </c>
      <c r="G75" s="27"/>
      <c r="H75" s="27"/>
      <c r="I75" s="27"/>
      <c r="J75" s="27"/>
      <c r="K75" s="27"/>
      <c r="L75" s="27"/>
      <c r="M75" s="27"/>
    </row>
    <row r="76" spans="1:13" s="23" customFormat="1" ht="12.75">
      <c r="A76" s="97" t="s">
        <v>399</v>
      </c>
      <c r="B76" s="42">
        <v>200</v>
      </c>
      <c r="C76" s="48" t="s">
        <v>373</v>
      </c>
      <c r="D76" s="72">
        <f>D77+D80</f>
        <v>3100</v>
      </c>
      <c r="E76" s="72">
        <f>E77+E80</f>
        <v>2903.6600000000003</v>
      </c>
      <c r="F76" s="64">
        <f>D76-E76</f>
        <v>196.3399999999997</v>
      </c>
      <c r="G76" s="27"/>
      <c r="H76" s="27"/>
      <c r="I76" s="27"/>
      <c r="J76" s="27"/>
      <c r="K76" s="27"/>
      <c r="L76" s="27"/>
      <c r="M76" s="27"/>
    </row>
    <row r="77" spans="1:13" s="23" customFormat="1" ht="24">
      <c r="A77" s="97" t="s">
        <v>178</v>
      </c>
      <c r="B77" s="42">
        <v>200</v>
      </c>
      <c r="C77" s="48" t="s">
        <v>179</v>
      </c>
      <c r="D77" s="72">
        <f>D79</f>
        <v>1000</v>
      </c>
      <c r="E77" s="72">
        <f>E79</f>
        <v>859.09</v>
      </c>
      <c r="F77" s="64">
        <f t="shared" si="0"/>
        <v>140.90999999999997</v>
      </c>
      <c r="G77" s="27"/>
      <c r="H77" s="27"/>
      <c r="I77" s="27"/>
      <c r="J77" s="27"/>
      <c r="K77" s="27"/>
      <c r="L77" s="27"/>
      <c r="M77" s="27"/>
    </row>
    <row r="78" spans="1:13" s="23" customFormat="1" ht="12.75">
      <c r="A78" s="97" t="s">
        <v>120</v>
      </c>
      <c r="B78" s="42">
        <v>200</v>
      </c>
      <c r="C78" s="48" t="s">
        <v>374</v>
      </c>
      <c r="D78" s="72">
        <f>D79</f>
        <v>1000</v>
      </c>
      <c r="E78" s="72">
        <f>E79</f>
        <v>859.09</v>
      </c>
      <c r="F78" s="64">
        <f>D78-E78</f>
        <v>140.90999999999997</v>
      </c>
      <c r="G78" s="27"/>
      <c r="H78" s="27"/>
      <c r="I78" s="27"/>
      <c r="J78" s="27"/>
      <c r="K78" s="27"/>
      <c r="L78" s="27"/>
      <c r="M78" s="27"/>
    </row>
    <row r="79" spans="1:13" s="23" customFormat="1" ht="12.75">
      <c r="A79" s="97" t="s">
        <v>180</v>
      </c>
      <c r="B79" s="42">
        <v>200</v>
      </c>
      <c r="C79" s="48" t="s">
        <v>181</v>
      </c>
      <c r="D79" s="72">
        <v>1000</v>
      </c>
      <c r="E79" s="72">
        <f>644.46+214.63</f>
        <v>859.09</v>
      </c>
      <c r="F79" s="64">
        <f t="shared" si="0"/>
        <v>140.90999999999997</v>
      </c>
      <c r="G79" s="27"/>
      <c r="H79" s="27"/>
      <c r="I79" s="27"/>
      <c r="J79" s="27"/>
      <c r="K79" s="27"/>
      <c r="L79" s="27"/>
      <c r="M79" s="27"/>
    </row>
    <row r="80" spans="1:13" s="23" customFormat="1" ht="24">
      <c r="A80" s="97" t="s">
        <v>182</v>
      </c>
      <c r="B80" s="42">
        <v>200</v>
      </c>
      <c r="C80" s="48" t="s">
        <v>183</v>
      </c>
      <c r="D80" s="72">
        <f>D82</f>
        <v>2100</v>
      </c>
      <c r="E80" s="72">
        <f>E82</f>
        <v>2044.5700000000002</v>
      </c>
      <c r="F80" s="64">
        <f t="shared" si="0"/>
        <v>55.429999999999836</v>
      </c>
      <c r="G80" s="27"/>
      <c r="H80" s="27"/>
      <c r="I80" s="27"/>
      <c r="J80" s="27"/>
      <c r="K80" s="27"/>
      <c r="L80" s="27"/>
      <c r="M80" s="27"/>
    </row>
    <row r="81" spans="1:13" s="23" customFormat="1" ht="12.75">
      <c r="A81" s="97" t="s">
        <v>120</v>
      </c>
      <c r="B81" s="42">
        <v>200</v>
      </c>
      <c r="C81" s="48" t="s">
        <v>375</v>
      </c>
      <c r="D81" s="72">
        <f>D82</f>
        <v>2100</v>
      </c>
      <c r="E81" s="72">
        <f>E82</f>
        <v>2044.5700000000002</v>
      </c>
      <c r="F81" s="64">
        <f>D81-E81</f>
        <v>55.429999999999836</v>
      </c>
      <c r="G81" s="27"/>
      <c r="H81" s="27"/>
      <c r="I81" s="27"/>
      <c r="J81" s="27"/>
      <c r="K81" s="27"/>
      <c r="L81" s="27"/>
      <c r="M81" s="27"/>
    </row>
    <row r="82" spans="1:13" s="23" customFormat="1" ht="12.75">
      <c r="A82" s="94" t="s">
        <v>180</v>
      </c>
      <c r="B82" s="42">
        <v>200</v>
      </c>
      <c r="C82" s="48" t="s">
        <v>184</v>
      </c>
      <c r="D82" s="72">
        <v>2100</v>
      </c>
      <c r="E82" s="73">
        <f>749.66+216+1078.91</f>
        <v>2044.5700000000002</v>
      </c>
      <c r="F82" s="64">
        <f t="shared" si="0"/>
        <v>55.429999999999836</v>
      </c>
      <c r="G82" s="27"/>
      <c r="H82" s="27"/>
      <c r="I82" s="27"/>
      <c r="J82" s="27"/>
      <c r="K82" s="27"/>
      <c r="L82" s="27"/>
      <c r="M82" s="27"/>
    </row>
    <row r="83" spans="1:13" s="23" customFormat="1" ht="36.75" customHeight="1" hidden="1">
      <c r="A83" s="99" t="s">
        <v>417</v>
      </c>
      <c r="B83" s="42">
        <v>200</v>
      </c>
      <c r="C83" s="48" t="s">
        <v>484</v>
      </c>
      <c r="D83" s="72"/>
      <c r="E83" s="72">
        <f>E84</f>
        <v>0</v>
      </c>
      <c r="F83" s="64">
        <f t="shared" si="0"/>
        <v>0</v>
      </c>
      <c r="G83" s="27"/>
      <c r="H83" s="27"/>
      <c r="I83" s="27"/>
      <c r="J83" s="27"/>
      <c r="K83" s="27"/>
      <c r="L83" s="27"/>
      <c r="M83" s="27"/>
    </row>
    <row r="84" spans="1:13" s="23" customFormat="1" ht="24" hidden="1">
      <c r="A84" s="100" t="s">
        <v>397</v>
      </c>
      <c r="B84" s="42">
        <v>200</v>
      </c>
      <c r="C84" s="48" t="s">
        <v>482</v>
      </c>
      <c r="D84" s="72"/>
      <c r="E84" s="72">
        <f>E85</f>
        <v>0</v>
      </c>
      <c r="F84" s="64">
        <f t="shared" si="0"/>
        <v>0</v>
      </c>
      <c r="G84" s="27"/>
      <c r="H84" s="27"/>
      <c r="I84" s="27"/>
      <c r="J84" s="27"/>
      <c r="K84" s="27"/>
      <c r="L84" s="27"/>
      <c r="M84" s="27"/>
    </row>
    <row r="85" spans="1:13" s="23" customFormat="1" ht="24" hidden="1">
      <c r="A85" s="100" t="s">
        <v>398</v>
      </c>
      <c r="B85" s="42">
        <v>200</v>
      </c>
      <c r="C85" s="48" t="s">
        <v>485</v>
      </c>
      <c r="D85" s="72"/>
      <c r="E85" s="72">
        <f>E86+E92</f>
        <v>0</v>
      </c>
      <c r="F85" s="64">
        <f t="shared" si="0"/>
        <v>0</v>
      </c>
      <c r="G85" s="27"/>
      <c r="H85" s="27"/>
      <c r="I85" s="27"/>
      <c r="J85" s="27"/>
      <c r="K85" s="27"/>
      <c r="L85" s="27"/>
      <c r="M85" s="27"/>
    </row>
    <row r="86" spans="1:13" s="23" customFormat="1" ht="36" hidden="1">
      <c r="A86" s="96" t="s">
        <v>483</v>
      </c>
      <c r="B86" s="42">
        <v>200</v>
      </c>
      <c r="C86" s="48" t="s">
        <v>486</v>
      </c>
      <c r="D86" s="72"/>
      <c r="E86" s="72">
        <f>E87+E89</f>
        <v>0</v>
      </c>
      <c r="F86" s="64">
        <f t="shared" si="0"/>
        <v>0</v>
      </c>
      <c r="G86" s="27"/>
      <c r="H86" s="27"/>
      <c r="I86" s="27"/>
      <c r="J86" s="27"/>
      <c r="K86" s="27"/>
      <c r="L86" s="27"/>
      <c r="M86" s="27"/>
    </row>
    <row r="87" spans="1:13" s="23" customFormat="1" ht="12.75" hidden="1">
      <c r="A87" s="93" t="s">
        <v>120</v>
      </c>
      <c r="B87" s="42">
        <v>200</v>
      </c>
      <c r="C87" s="48" t="s">
        <v>490</v>
      </c>
      <c r="D87" s="72"/>
      <c r="E87" s="72">
        <f>E88</f>
        <v>0</v>
      </c>
      <c r="F87" s="64">
        <f t="shared" si="0"/>
        <v>0</v>
      </c>
      <c r="G87" s="27"/>
      <c r="H87" s="27"/>
      <c r="I87" s="27"/>
      <c r="J87" s="27"/>
      <c r="K87" s="27"/>
      <c r="L87" s="27"/>
      <c r="M87" s="27"/>
    </row>
    <row r="88" spans="1:13" s="23" customFormat="1" ht="12.75" hidden="1">
      <c r="A88" s="97" t="s">
        <v>159</v>
      </c>
      <c r="B88" s="42">
        <v>200</v>
      </c>
      <c r="C88" s="48" t="s">
        <v>488</v>
      </c>
      <c r="D88" s="72"/>
      <c r="E88" s="72">
        <v>0</v>
      </c>
      <c r="F88" s="64">
        <f t="shared" si="0"/>
        <v>0</v>
      </c>
      <c r="G88" s="27"/>
      <c r="H88" s="27"/>
      <c r="I88" s="27"/>
      <c r="J88" s="27"/>
      <c r="K88" s="27"/>
      <c r="L88" s="27"/>
      <c r="M88" s="27"/>
    </row>
    <row r="89" spans="1:13" s="23" customFormat="1" ht="12.75" hidden="1">
      <c r="A89" s="97" t="s">
        <v>161</v>
      </c>
      <c r="B89" s="42">
        <v>200</v>
      </c>
      <c r="C89" s="48" t="s">
        <v>489</v>
      </c>
      <c r="D89" s="72"/>
      <c r="E89" s="72">
        <f>E90+E91</f>
        <v>0</v>
      </c>
      <c r="F89" s="64">
        <f t="shared" si="0"/>
        <v>0</v>
      </c>
      <c r="G89" s="27"/>
      <c r="H89" s="27"/>
      <c r="I89" s="27"/>
      <c r="J89" s="27"/>
      <c r="K89" s="27"/>
      <c r="L89" s="27"/>
      <c r="M89" s="27"/>
    </row>
    <row r="90" spans="1:13" s="23" customFormat="1" ht="12.75" hidden="1">
      <c r="A90" s="97" t="s">
        <v>163</v>
      </c>
      <c r="B90" s="42">
        <v>200</v>
      </c>
      <c r="C90" s="48" t="s">
        <v>491</v>
      </c>
      <c r="D90" s="72"/>
      <c r="E90" s="72">
        <v>0</v>
      </c>
      <c r="F90" s="64">
        <f t="shared" si="0"/>
        <v>0</v>
      </c>
      <c r="G90" s="27"/>
      <c r="H90" s="27"/>
      <c r="I90" s="27"/>
      <c r="J90" s="27"/>
      <c r="K90" s="27"/>
      <c r="L90" s="27"/>
      <c r="M90" s="27"/>
    </row>
    <row r="91" spans="1:13" s="23" customFormat="1" ht="24" hidden="1">
      <c r="A91" s="97" t="s">
        <v>176</v>
      </c>
      <c r="B91" s="42">
        <v>200</v>
      </c>
      <c r="C91" s="48" t="s">
        <v>492</v>
      </c>
      <c r="D91" s="72"/>
      <c r="E91" s="72">
        <v>0</v>
      </c>
      <c r="F91" s="64">
        <f t="shared" si="0"/>
        <v>0</v>
      </c>
      <c r="G91" s="27"/>
      <c r="H91" s="27"/>
      <c r="I91" s="27"/>
      <c r="J91" s="27"/>
      <c r="K91" s="27"/>
      <c r="L91" s="27"/>
      <c r="M91" s="27"/>
    </row>
    <row r="92" spans="1:13" s="23" customFormat="1" ht="36" hidden="1">
      <c r="A92" s="96" t="s">
        <v>165</v>
      </c>
      <c r="B92" s="42">
        <v>200</v>
      </c>
      <c r="C92" s="48" t="s">
        <v>487</v>
      </c>
      <c r="D92" s="72"/>
      <c r="E92" s="72">
        <f>E93</f>
        <v>0</v>
      </c>
      <c r="F92" s="64">
        <f t="shared" si="0"/>
        <v>0</v>
      </c>
      <c r="G92" s="27"/>
      <c r="H92" s="27"/>
      <c r="I92" s="27"/>
      <c r="J92" s="27"/>
      <c r="K92" s="27"/>
      <c r="L92" s="27"/>
      <c r="M92" s="27"/>
    </row>
    <row r="93" spans="1:13" s="23" customFormat="1" ht="12.75" hidden="1">
      <c r="A93" s="97" t="s">
        <v>161</v>
      </c>
      <c r="B93" s="42">
        <v>200</v>
      </c>
      <c r="C93" s="48" t="s">
        <v>493</v>
      </c>
      <c r="D93" s="72"/>
      <c r="E93" s="72">
        <f>E94</f>
        <v>0</v>
      </c>
      <c r="F93" s="64">
        <f t="shared" si="0"/>
        <v>0</v>
      </c>
      <c r="G93" s="27"/>
      <c r="H93" s="27"/>
      <c r="I93" s="27"/>
      <c r="J93" s="27"/>
      <c r="K93" s="27"/>
      <c r="L93" s="27"/>
      <c r="M93" s="27"/>
    </row>
    <row r="94" spans="1:13" s="23" customFormat="1" ht="12.75" hidden="1">
      <c r="A94" s="97" t="s">
        <v>163</v>
      </c>
      <c r="B94" s="42">
        <v>200</v>
      </c>
      <c r="C94" s="48" t="s">
        <v>494</v>
      </c>
      <c r="D94" s="72"/>
      <c r="E94" s="72">
        <v>0</v>
      </c>
      <c r="F94" s="64">
        <f t="shared" si="0"/>
        <v>0</v>
      </c>
      <c r="G94" s="27"/>
      <c r="H94" s="27"/>
      <c r="I94" s="27"/>
      <c r="J94" s="27"/>
      <c r="K94" s="27"/>
      <c r="L94" s="27"/>
      <c r="M94" s="27"/>
    </row>
    <row r="95" spans="1:13" s="23" customFormat="1" ht="15" customHeight="1">
      <c r="A95" s="97" t="s">
        <v>185</v>
      </c>
      <c r="B95" s="42">
        <v>200</v>
      </c>
      <c r="C95" s="48" t="s">
        <v>186</v>
      </c>
      <c r="D95" s="67">
        <f>D96+D103</f>
        <v>64200</v>
      </c>
      <c r="E95" s="67">
        <f>E96+E103</f>
        <v>64200</v>
      </c>
      <c r="F95" s="64">
        <f t="shared" si="0"/>
        <v>0</v>
      </c>
      <c r="G95" s="27"/>
      <c r="H95" s="27"/>
      <c r="I95" s="27"/>
      <c r="J95" s="27"/>
      <c r="K95" s="27"/>
      <c r="L95" s="27"/>
      <c r="M95" s="27"/>
    </row>
    <row r="96" spans="1:13" s="23" customFormat="1" ht="105" customHeight="1">
      <c r="A96" s="97" t="s">
        <v>187</v>
      </c>
      <c r="B96" s="42">
        <v>200</v>
      </c>
      <c r="C96" s="48" t="s">
        <v>188</v>
      </c>
      <c r="D96" s="72">
        <v>200</v>
      </c>
      <c r="E96" s="72">
        <f>E97</f>
        <v>200</v>
      </c>
      <c r="F96" s="64">
        <f t="shared" si="0"/>
        <v>0</v>
      </c>
      <c r="G96" s="27"/>
      <c r="H96" s="27"/>
      <c r="I96" s="27"/>
      <c r="J96" s="27"/>
      <c r="K96" s="27"/>
      <c r="L96" s="27"/>
      <c r="M96" s="27"/>
    </row>
    <row r="97" spans="1:13" s="23" customFormat="1" ht="222" customHeight="1">
      <c r="A97" s="97" t="s">
        <v>526</v>
      </c>
      <c r="B97" s="42">
        <v>200</v>
      </c>
      <c r="C97" s="48" t="s">
        <v>189</v>
      </c>
      <c r="D97" s="72">
        <v>200</v>
      </c>
      <c r="E97" s="72">
        <f>E100</f>
        <v>200</v>
      </c>
      <c r="F97" s="64">
        <f t="shared" si="0"/>
        <v>0</v>
      </c>
      <c r="G97" s="27"/>
      <c r="H97" s="27"/>
      <c r="I97" s="27"/>
      <c r="J97" s="27"/>
      <c r="K97" s="27"/>
      <c r="L97" s="27"/>
      <c r="M97" s="27"/>
    </row>
    <row r="98" spans="1:13" s="23" customFormat="1" ht="22.5" customHeight="1">
      <c r="A98" s="93" t="s">
        <v>397</v>
      </c>
      <c r="B98" s="42">
        <v>200</v>
      </c>
      <c r="C98" s="48" t="s">
        <v>376</v>
      </c>
      <c r="D98" s="72">
        <v>200</v>
      </c>
      <c r="E98" s="72">
        <v>200</v>
      </c>
      <c r="F98" s="64">
        <v>0</v>
      </c>
      <c r="G98" s="27"/>
      <c r="H98" s="27"/>
      <c r="I98" s="27"/>
      <c r="J98" s="27"/>
      <c r="K98" s="27"/>
      <c r="L98" s="27"/>
      <c r="M98" s="27"/>
    </row>
    <row r="99" spans="1:13" s="23" customFormat="1" ht="23.25" customHeight="1">
      <c r="A99" s="93" t="s">
        <v>398</v>
      </c>
      <c r="B99" s="42">
        <v>200</v>
      </c>
      <c r="C99" s="48" t="s">
        <v>377</v>
      </c>
      <c r="D99" s="72">
        <v>200</v>
      </c>
      <c r="E99" s="72">
        <v>200</v>
      </c>
      <c r="F99" s="64">
        <v>0</v>
      </c>
      <c r="G99" s="27"/>
      <c r="H99" s="27"/>
      <c r="I99" s="27"/>
      <c r="J99" s="27"/>
      <c r="K99" s="27"/>
      <c r="L99" s="27"/>
      <c r="M99" s="27"/>
    </row>
    <row r="100" spans="1:13" s="23" customFormat="1" ht="34.5" customHeight="1">
      <c r="A100" s="97" t="s">
        <v>165</v>
      </c>
      <c r="B100" s="42">
        <v>200</v>
      </c>
      <c r="C100" s="48" t="s">
        <v>190</v>
      </c>
      <c r="D100" s="72">
        <v>200</v>
      </c>
      <c r="E100" s="72">
        <f>E101</f>
        <v>200</v>
      </c>
      <c r="F100" s="64">
        <f t="shared" si="0"/>
        <v>0</v>
      </c>
      <c r="G100" s="27"/>
      <c r="H100" s="27"/>
      <c r="I100" s="27"/>
      <c r="J100" s="27"/>
      <c r="K100" s="27"/>
      <c r="L100" s="27"/>
      <c r="M100" s="27"/>
    </row>
    <row r="101" spans="1:13" s="23" customFormat="1" ht="12.75">
      <c r="A101" s="97" t="s">
        <v>161</v>
      </c>
      <c r="B101" s="42">
        <v>200</v>
      </c>
      <c r="C101" s="48" t="s">
        <v>191</v>
      </c>
      <c r="D101" s="72">
        <v>200</v>
      </c>
      <c r="E101" s="72">
        <f>E102</f>
        <v>200</v>
      </c>
      <c r="F101" s="64">
        <f t="shared" si="0"/>
        <v>0</v>
      </c>
      <c r="G101" s="27"/>
      <c r="H101" s="27"/>
      <c r="I101" s="27"/>
      <c r="J101" s="27"/>
      <c r="K101" s="27"/>
      <c r="L101" s="27"/>
      <c r="M101" s="27"/>
    </row>
    <row r="102" spans="1:13" s="23" customFormat="1" ht="24">
      <c r="A102" s="97" t="s">
        <v>176</v>
      </c>
      <c r="B102" s="42">
        <v>200</v>
      </c>
      <c r="C102" s="48" t="s">
        <v>192</v>
      </c>
      <c r="D102" s="72">
        <v>200</v>
      </c>
      <c r="E102" s="72">
        <v>200</v>
      </c>
      <c r="F102" s="64">
        <f t="shared" si="0"/>
        <v>0</v>
      </c>
      <c r="G102" s="27"/>
      <c r="H102" s="27"/>
      <c r="I102" s="27"/>
      <c r="J102" s="27"/>
      <c r="K102" s="27"/>
      <c r="L102" s="27"/>
      <c r="M102" s="27"/>
    </row>
    <row r="103" spans="1:13" s="23" customFormat="1" ht="108" customHeight="1">
      <c r="A103" s="97" t="s">
        <v>193</v>
      </c>
      <c r="B103" s="42">
        <v>200</v>
      </c>
      <c r="C103" s="48" t="s">
        <v>194</v>
      </c>
      <c r="D103" s="72">
        <f>D105</f>
        <v>64000</v>
      </c>
      <c r="E103" s="72">
        <f>E105</f>
        <v>64000</v>
      </c>
      <c r="F103" s="64">
        <f t="shared" si="0"/>
        <v>0</v>
      </c>
      <c r="G103" s="27"/>
      <c r="H103" s="27"/>
      <c r="I103" s="27"/>
      <c r="J103" s="27"/>
      <c r="K103" s="27"/>
      <c r="L103" s="27"/>
      <c r="M103" s="27"/>
    </row>
    <row r="104" spans="1:13" s="23" customFormat="1" ht="13.5" customHeight="1">
      <c r="A104" s="97" t="s">
        <v>185</v>
      </c>
      <c r="B104" s="42">
        <v>200</v>
      </c>
      <c r="C104" s="48" t="s">
        <v>400</v>
      </c>
      <c r="D104" s="72">
        <f>D105</f>
        <v>64000</v>
      </c>
      <c r="E104" s="72">
        <f>E105</f>
        <v>64000</v>
      </c>
      <c r="F104" s="64">
        <f>D104-E104</f>
        <v>0</v>
      </c>
      <c r="G104" s="27"/>
      <c r="H104" s="27"/>
      <c r="I104" s="27"/>
      <c r="J104" s="27"/>
      <c r="K104" s="27"/>
      <c r="L104" s="27"/>
      <c r="M104" s="27"/>
    </row>
    <row r="105" spans="1:13" s="23" customFormat="1" ht="12.75">
      <c r="A105" s="97" t="s">
        <v>195</v>
      </c>
      <c r="B105" s="42">
        <v>200</v>
      </c>
      <c r="C105" s="48" t="s">
        <v>196</v>
      </c>
      <c r="D105" s="72">
        <f aca="true" t="shared" si="3" ref="D105:E107">D106</f>
        <v>64000</v>
      </c>
      <c r="E105" s="72">
        <f t="shared" si="3"/>
        <v>64000</v>
      </c>
      <c r="F105" s="64">
        <f t="shared" si="0"/>
        <v>0</v>
      </c>
      <c r="G105" s="27"/>
      <c r="H105" s="27"/>
      <c r="I105" s="27"/>
      <c r="J105" s="27"/>
      <c r="K105" s="27"/>
      <c r="L105" s="27"/>
      <c r="M105" s="27"/>
    </row>
    <row r="106" spans="1:13" s="23" customFormat="1" ht="12.75">
      <c r="A106" s="97" t="s">
        <v>120</v>
      </c>
      <c r="B106" s="42">
        <v>200</v>
      </c>
      <c r="C106" s="48" t="s">
        <v>197</v>
      </c>
      <c r="D106" s="72">
        <f t="shared" si="3"/>
        <v>64000</v>
      </c>
      <c r="E106" s="72">
        <f t="shared" si="3"/>
        <v>64000</v>
      </c>
      <c r="F106" s="64">
        <f t="shared" si="0"/>
        <v>0</v>
      </c>
      <c r="G106" s="27"/>
      <c r="H106" s="27"/>
      <c r="I106" s="27"/>
      <c r="J106" s="27"/>
      <c r="K106" s="27"/>
      <c r="L106" s="27"/>
      <c r="M106" s="27"/>
    </row>
    <row r="107" spans="1:13" s="23" customFormat="1" ht="12.75">
      <c r="A107" s="97" t="s">
        <v>198</v>
      </c>
      <c r="B107" s="42">
        <v>200</v>
      </c>
      <c r="C107" s="48" t="s">
        <v>199</v>
      </c>
      <c r="D107" s="72">
        <f t="shared" si="3"/>
        <v>64000</v>
      </c>
      <c r="E107" s="72">
        <f>E108</f>
        <v>64000</v>
      </c>
      <c r="F107" s="64">
        <f t="shared" si="0"/>
        <v>0</v>
      </c>
      <c r="G107" s="27"/>
      <c r="H107" s="27"/>
      <c r="I107" s="27"/>
      <c r="J107" s="27"/>
      <c r="K107" s="27"/>
      <c r="L107" s="27"/>
      <c r="M107" s="27"/>
    </row>
    <row r="108" spans="1:13" s="23" customFormat="1" ht="35.25" customHeight="1">
      <c r="A108" s="97" t="s">
        <v>200</v>
      </c>
      <c r="B108" s="42">
        <v>200</v>
      </c>
      <c r="C108" s="48" t="s">
        <v>201</v>
      </c>
      <c r="D108" s="72">
        <v>64000</v>
      </c>
      <c r="E108" s="72">
        <f>58500+2000+1900+1600</f>
        <v>64000</v>
      </c>
      <c r="F108" s="64">
        <f t="shared" si="0"/>
        <v>0</v>
      </c>
      <c r="G108" s="27"/>
      <c r="H108" s="27"/>
      <c r="I108" s="27"/>
      <c r="J108" s="27"/>
      <c r="K108" s="27"/>
      <c r="L108" s="27"/>
      <c r="M108" s="27"/>
    </row>
    <row r="109" spans="1:13" s="23" customFormat="1" ht="24" hidden="1">
      <c r="A109" s="101" t="s">
        <v>202</v>
      </c>
      <c r="B109" s="42">
        <v>200</v>
      </c>
      <c r="C109" s="48" t="s">
        <v>203</v>
      </c>
      <c r="D109" s="74"/>
      <c r="E109" s="74">
        <f>E110</f>
        <v>0</v>
      </c>
      <c r="F109" s="75">
        <f t="shared" si="0"/>
        <v>0</v>
      </c>
      <c r="G109" s="27"/>
      <c r="H109" s="27"/>
      <c r="I109" s="27"/>
      <c r="J109" s="27"/>
      <c r="K109" s="27"/>
      <c r="L109" s="27"/>
      <c r="M109" s="27"/>
    </row>
    <row r="110" spans="1:13" s="23" customFormat="1" ht="12.75" hidden="1">
      <c r="A110" s="97" t="s">
        <v>401</v>
      </c>
      <c r="B110" s="42">
        <v>200</v>
      </c>
      <c r="C110" s="48" t="s">
        <v>204</v>
      </c>
      <c r="D110" s="72"/>
      <c r="E110" s="72">
        <f>E111+E116</f>
        <v>0</v>
      </c>
      <c r="F110" s="64">
        <f t="shared" si="0"/>
        <v>0</v>
      </c>
      <c r="G110" s="27"/>
      <c r="H110" s="27"/>
      <c r="I110" s="27"/>
      <c r="J110" s="27"/>
      <c r="K110" s="27"/>
      <c r="L110" s="27"/>
      <c r="M110" s="27"/>
    </row>
    <row r="111" spans="1:13" s="23" customFormat="1" ht="24" hidden="1">
      <c r="A111" s="97" t="s">
        <v>205</v>
      </c>
      <c r="B111" s="42">
        <v>200</v>
      </c>
      <c r="C111" s="48" t="s">
        <v>342</v>
      </c>
      <c r="D111" s="72"/>
      <c r="E111" s="72">
        <f>E113</f>
        <v>0</v>
      </c>
      <c r="F111" s="64">
        <f t="shared" si="0"/>
        <v>0</v>
      </c>
      <c r="G111" s="27"/>
      <c r="H111" s="27"/>
      <c r="I111" s="27"/>
      <c r="J111" s="27"/>
      <c r="K111" s="27"/>
      <c r="L111" s="27"/>
      <c r="M111" s="27"/>
    </row>
    <row r="112" spans="1:13" s="23" customFormat="1" ht="12.75" hidden="1">
      <c r="A112" s="97" t="s">
        <v>208</v>
      </c>
      <c r="B112" s="42">
        <v>200</v>
      </c>
      <c r="C112" s="48" t="s">
        <v>402</v>
      </c>
      <c r="D112" s="72"/>
      <c r="E112" s="72"/>
      <c r="F112" s="64">
        <f>D112-E112</f>
        <v>0</v>
      </c>
      <c r="G112" s="27"/>
      <c r="H112" s="27"/>
      <c r="I112" s="27"/>
      <c r="J112" s="27"/>
      <c r="K112" s="27"/>
      <c r="L112" s="27"/>
      <c r="M112" s="27"/>
    </row>
    <row r="113" spans="1:13" s="23" customFormat="1" ht="12.75" hidden="1">
      <c r="A113" s="97" t="s">
        <v>403</v>
      </c>
      <c r="B113" s="42">
        <v>200</v>
      </c>
      <c r="C113" s="48" t="s">
        <v>341</v>
      </c>
      <c r="D113" s="72"/>
      <c r="E113" s="72">
        <f>E114</f>
        <v>0</v>
      </c>
      <c r="F113" s="64">
        <f t="shared" si="0"/>
        <v>0</v>
      </c>
      <c r="G113" s="27"/>
      <c r="H113" s="27"/>
      <c r="I113" s="27"/>
      <c r="J113" s="27"/>
      <c r="K113" s="27"/>
      <c r="L113" s="27"/>
      <c r="M113" s="27"/>
    </row>
    <row r="114" spans="1:13" s="23" customFormat="1" ht="12.75">
      <c r="A114" s="97" t="s">
        <v>206</v>
      </c>
      <c r="B114" s="42">
        <v>200</v>
      </c>
      <c r="C114" s="48" t="s">
        <v>450</v>
      </c>
      <c r="D114" s="72">
        <f aca="true" t="shared" si="4" ref="D114:D119">D115</f>
        <v>4000</v>
      </c>
      <c r="E114" s="72">
        <f>E115</f>
        <v>0</v>
      </c>
      <c r="F114" s="64">
        <f t="shared" si="0"/>
        <v>4000</v>
      </c>
      <c r="G114" s="27"/>
      <c r="H114" s="27"/>
      <c r="I114" s="27"/>
      <c r="J114" s="27"/>
      <c r="K114" s="27"/>
      <c r="L114" s="27"/>
      <c r="M114" s="27"/>
    </row>
    <row r="115" spans="1:13" s="23" customFormat="1" ht="12.75">
      <c r="A115" s="97" t="s">
        <v>206</v>
      </c>
      <c r="B115" s="42">
        <v>200</v>
      </c>
      <c r="C115" s="48" t="s">
        <v>444</v>
      </c>
      <c r="D115" s="72">
        <f t="shared" si="4"/>
        <v>4000</v>
      </c>
      <c r="E115" s="72">
        <f>E116</f>
        <v>0</v>
      </c>
      <c r="F115" s="64">
        <f t="shared" si="0"/>
        <v>4000</v>
      </c>
      <c r="G115" s="27"/>
      <c r="H115" s="27"/>
      <c r="I115" s="27"/>
      <c r="J115" s="27"/>
      <c r="K115" s="27"/>
      <c r="L115" s="27"/>
      <c r="M115" s="27"/>
    </row>
    <row r="116" spans="1:13" s="23" customFormat="1" ht="12.75">
      <c r="A116" s="97" t="s">
        <v>207</v>
      </c>
      <c r="B116" s="42">
        <v>200</v>
      </c>
      <c r="C116" s="48" t="s">
        <v>445</v>
      </c>
      <c r="D116" s="72">
        <f t="shared" si="4"/>
        <v>4000</v>
      </c>
      <c r="E116" s="72">
        <f>E118</f>
        <v>0</v>
      </c>
      <c r="F116" s="64">
        <f t="shared" si="0"/>
        <v>4000</v>
      </c>
      <c r="G116" s="27"/>
      <c r="H116" s="27"/>
      <c r="I116" s="27"/>
      <c r="J116" s="27"/>
      <c r="K116" s="27"/>
      <c r="L116" s="27"/>
      <c r="M116" s="27"/>
    </row>
    <row r="117" spans="1:13" s="23" customFormat="1" ht="12.75">
      <c r="A117" s="97" t="s">
        <v>208</v>
      </c>
      <c r="B117" s="42">
        <v>200</v>
      </c>
      <c r="C117" s="48" t="s">
        <v>446</v>
      </c>
      <c r="D117" s="72">
        <f t="shared" si="4"/>
        <v>4000</v>
      </c>
      <c r="E117" s="72">
        <f>E118</f>
        <v>0</v>
      </c>
      <c r="F117" s="64">
        <f>D117-E117</f>
        <v>4000</v>
      </c>
      <c r="G117" s="27"/>
      <c r="H117" s="27"/>
      <c r="I117" s="27"/>
      <c r="J117" s="27"/>
      <c r="K117" s="27"/>
      <c r="L117" s="27"/>
      <c r="M117" s="27"/>
    </row>
    <row r="118" spans="1:13" s="23" customFormat="1" ht="12.75">
      <c r="A118" s="97" t="s">
        <v>404</v>
      </c>
      <c r="B118" s="42">
        <v>200</v>
      </c>
      <c r="C118" s="48" t="s">
        <v>447</v>
      </c>
      <c r="D118" s="72">
        <f t="shared" si="4"/>
        <v>4000</v>
      </c>
      <c r="E118" s="72">
        <f>E119</f>
        <v>0</v>
      </c>
      <c r="F118" s="64">
        <f t="shared" si="0"/>
        <v>4000</v>
      </c>
      <c r="G118" s="27"/>
      <c r="H118" s="27"/>
      <c r="I118" s="27"/>
      <c r="J118" s="27"/>
      <c r="K118" s="27"/>
      <c r="L118" s="27"/>
      <c r="M118" s="27"/>
    </row>
    <row r="119" spans="1:13" s="23" customFormat="1" ht="12.75">
      <c r="A119" s="97" t="s">
        <v>120</v>
      </c>
      <c r="B119" s="42">
        <v>200</v>
      </c>
      <c r="C119" s="48" t="s">
        <v>448</v>
      </c>
      <c r="D119" s="72">
        <f t="shared" si="4"/>
        <v>4000</v>
      </c>
      <c r="E119" s="72">
        <f>E120</f>
        <v>0</v>
      </c>
      <c r="F119" s="64">
        <f t="shared" si="0"/>
        <v>4000</v>
      </c>
      <c r="G119" s="27"/>
      <c r="H119" s="27"/>
      <c r="I119" s="27"/>
      <c r="J119" s="27"/>
      <c r="K119" s="27"/>
      <c r="L119" s="27"/>
      <c r="M119" s="27"/>
    </row>
    <row r="120" spans="1:13" s="23" customFormat="1" ht="12.75">
      <c r="A120" s="97" t="s">
        <v>180</v>
      </c>
      <c r="B120" s="42">
        <v>200</v>
      </c>
      <c r="C120" s="48" t="s">
        <v>449</v>
      </c>
      <c r="D120" s="72">
        <v>4000</v>
      </c>
      <c r="E120" s="72">
        <v>0</v>
      </c>
      <c r="F120" s="64">
        <f t="shared" si="0"/>
        <v>4000</v>
      </c>
      <c r="G120" s="27"/>
      <c r="H120" s="27"/>
      <c r="I120" s="27"/>
      <c r="J120" s="27"/>
      <c r="K120" s="27"/>
      <c r="L120" s="27"/>
      <c r="M120" s="27"/>
    </row>
    <row r="121" spans="1:13" s="23" customFormat="1" ht="12.75">
      <c r="A121" s="97" t="s">
        <v>466</v>
      </c>
      <c r="B121" s="42">
        <v>200</v>
      </c>
      <c r="C121" s="48" t="s">
        <v>209</v>
      </c>
      <c r="D121" s="72">
        <f aca="true" t="shared" si="5" ref="D121:E123">D122</f>
        <v>25000</v>
      </c>
      <c r="E121" s="72">
        <f t="shared" si="5"/>
        <v>25000</v>
      </c>
      <c r="F121" s="64">
        <f t="shared" si="0"/>
        <v>0</v>
      </c>
      <c r="G121" s="27"/>
      <c r="H121" s="27"/>
      <c r="I121" s="27"/>
      <c r="J121" s="27"/>
      <c r="K121" s="27"/>
      <c r="L121" s="27"/>
      <c r="M121" s="27"/>
    </row>
    <row r="122" spans="1:13" s="23" customFormat="1" ht="12.75">
      <c r="A122" s="97" t="s">
        <v>206</v>
      </c>
      <c r="B122" s="42">
        <v>200</v>
      </c>
      <c r="C122" s="48" t="s">
        <v>469</v>
      </c>
      <c r="D122" s="72">
        <f t="shared" si="5"/>
        <v>25000</v>
      </c>
      <c r="E122" s="72">
        <f t="shared" si="5"/>
        <v>25000</v>
      </c>
      <c r="F122" s="64">
        <f t="shared" si="0"/>
        <v>0</v>
      </c>
      <c r="G122" s="27"/>
      <c r="H122" s="27"/>
      <c r="I122" s="27"/>
      <c r="J122" s="27"/>
      <c r="K122" s="27"/>
      <c r="L122" s="27"/>
      <c r="M122" s="27"/>
    </row>
    <row r="123" spans="1:13" s="23" customFormat="1" ht="12.75">
      <c r="A123" s="97" t="s">
        <v>207</v>
      </c>
      <c r="B123" s="42">
        <v>200</v>
      </c>
      <c r="C123" s="48" t="s">
        <v>467</v>
      </c>
      <c r="D123" s="72">
        <f t="shared" si="5"/>
        <v>25000</v>
      </c>
      <c r="E123" s="72">
        <f t="shared" si="5"/>
        <v>25000</v>
      </c>
      <c r="F123" s="64">
        <f t="shared" si="0"/>
        <v>0</v>
      </c>
      <c r="G123" s="27"/>
      <c r="H123" s="27"/>
      <c r="I123" s="27"/>
      <c r="J123" s="27"/>
      <c r="K123" s="27"/>
      <c r="L123" s="27"/>
      <c r="M123" s="27"/>
    </row>
    <row r="124" spans="1:13" s="23" customFormat="1" ht="12.75">
      <c r="A124" s="97" t="s">
        <v>208</v>
      </c>
      <c r="B124" s="42">
        <v>200</v>
      </c>
      <c r="C124" s="48" t="s">
        <v>468</v>
      </c>
      <c r="D124" s="72">
        <f>D125</f>
        <v>25000</v>
      </c>
      <c r="E124" s="72">
        <f>E127</f>
        <v>25000</v>
      </c>
      <c r="F124" s="64">
        <f t="shared" si="0"/>
        <v>0</v>
      </c>
      <c r="G124" s="27"/>
      <c r="H124" s="27"/>
      <c r="I124" s="27"/>
      <c r="J124" s="27"/>
      <c r="K124" s="27"/>
      <c r="L124" s="27"/>
      <c r="M124" s="27"/>
    </row>
    <row r="125" spans="1:13" s="23" customFormat="1" ht="12.75">
      <c r="A125" s="97" t="s">
        <v>399</v>
      </c>
      <c r="B125" s="42">
        <v>200</v>
      </c>
      <c r="C125" s="48" t="s">
        <v>470</v>
      </c>
      <c r="D125" s="72">
        <f>D126</f>
        <v>25000</v>
      </c>
      <c r="E125" s="72">
        <f>E126</f>
        <v>25000</v>
      </c>
      <c r="F125" s="64">
        <f>D125-E125</f>
        <v>0</v>
      </c>
      <c r="G125" s="27"/>
      <c r="H125" s="27"/>
      <c r="I125" s="27"/>
      <c r="J125" s="27"/>
      <c r="K125" s="27"/>
      <c r="L125" s="27"/>
      <c r="M125" s="27"/>
    </row>
    <row r="126" spans="1:13" s="23" customFormat="1" ht="12.75">
      <c r="A126" s="97" t="s">
        <v>120</v>
      </c>
      <c r="B126" s="42">
        <v>200</v>
      </c>
      <c r="C126" s="48" t="s">
        <v>471</v>
      </c>
      <c r="D126" s="72">
        <f>D127</f>
        <v>25000</v>
      </c>
      <c r="E126" s="72">
        <f>E127</f>
        <v>25000</v>
      </c>
      <c r="F126" s="64">
        <f t="shared" si="0"/>
        <v>0</v>
      </c>
      <c r="G126" s="27"/>
      <c r="H126" s="27"/>
      <c r="I126" s="27"/>
      <c r="J126" s="27"/>
      <c r="K126" s="27"/>
      <c r="L126" s="27"/>
      <c r="M126" s="27"/>
    </row>
    <row r="127" spans="1:13" s="23" customFormat="1" ht="12.75">
      <c r="A127" s="97" t="s">
        <v>180</v>
      </c>
      <c r="B127" s="42">
        <v>200</v>
      </c>
      <c r="C127" s="48" t="s">
        <v>472</v>
      </c>
      <c r="D127" s="72">
        <v>25000</v>
      </c>
      <c r="E127" s="72">
        <f>5000+20000</f>
        <v>25000</v>
      </c>
      <c r="F127" s="64">
        <f t="shared" si="0"/>
        <v>0</v>
      </c>
      <c r="G127" s="27"/>
      <c r="H127" s="27"/>
      <c r="I127" s="27"/>
      <c r="J127" s="27"/>
      <c r="K127" s="27"/>
      <c r="L127" s="27"/>
      <c r="M127" s="27"/>
    </row>
    <row r="128" spans="1:13" s="23" customFormat="1" ht="12.75">
      <c r="A128" s="101" t="s">
        <v>210</v>
      </c>
      <c r="B128" s="42">
        <v>200</v>
      </c>
      <c r="C128" s="48" t="s">
        <v>211</v>
      </c>
      <c r="D128" s="74">
        <f aca="true" t="shared" si="6" ref="D128:E130">D129</f>
        <v>149300</v>
      </c>
      <c r="E128" s="74">
        <f t="shared" si="6"/>
        <v>149300</v>
      </c>
      <c r="F128" s="75">
        <f t="shared" si="0"/>
        <v>0</v>
      </c>
      <c r="G128" s="27"/>
      <c r="H128" s="27"/>
      <c r="I128" s="27"/>
      <c r="J128" s="27"/>
      <c r="K128" s="27"/>
      <c r="L128" s="27"/>
      <c r="M128" s="27"/>
    </row>
    <row r="129" spans="1:13" s="23" customFormat="1" ht="24">
      <c r="A129" s="101" t="s">
        <v>212</v>
      </c>
      <c r="B129" s="42">
        <v>200</v>
      </c>
      <c r="C129" s="48" t="s">
        <v>213</v>
      </c>
      <c r="D129" s="74">
        <f t="shared" si="6"/>
        <v>149300</v>
      </c>
      <c r="E129" s="74">
        <f t="shared" si="6"/>
        <v>149300</v>
      </c>
      <c r="F129" s="75">
        <f t="shared" si="0"/>
        <v>0</v>
      </c>
      <c r="G129" s="27"/>
      <c r="H129" s="27"/>
      <c r="I129" s="27"/>
      <c r="J129" s="27"/>
      <c r="K129" s="27"/>
      <c r="L129" s="27"/>
      <c r="M129" s="27"/>
    </row>
    <row r="130" spans="1:13" s="23" customFormat="1" ht="24">
      <c r="A130" s="97" t="s">
        <v>214</v>
      </c>
      <c r="B130" s="42">
        <v>200</v>
      </c>
      <c r="C130" s="48" t="s">
        <v>215</v>
      </c>
      <c r="D130" s="72">
        <f t="shared" si="6"/>
        <v>149300</v>
      </c>
      <c r="E130" s="72">
        <f t="shared" si="6"/>
        <v>149300</v>
      </c>
      <c r="F130" s="64">
        <f t="shared" si="0"/>
        <v>0</v>
      </c>
      <c r="G130" s="27"/>
      <c r="H130" s="27"/>
      <c r="I130" s="27"/>
      <c r="J130" s="27"/>
      <c r="K130" s="27"/>
      <c r="L130" s="27"/>
      <c r="M130" s="27"/>
    </row>
    <row r="131" spans="1:13" s="23" customFormat="1" ht="36">
      <c r="A131" s="97" t="s">
        <v>216</v>
      </c>
      <c r="B131" s="42">
        <v>200</v>
      </c>
      <c r="C131" s="48" t="s">
        <v>217</v>
      </c>
      <c r="D131" s="72">
        <f>D132+D139</f>
        <v>149300</v>
      </c>
      <c r="E131" s="72">
        <f>E132+E139</f>
        <v>149300</v>
      </c>
      <c r="F131" s="64">
        <f t="shared" si="0"/>
        <v>0</v>
      </c>
      <c r="G131" s="27"/>
      <c r="H131" s="27"/>
      <c r="I131" s="27"/>
      <c r="J131" s="27"/>
      <c r="K131" s="27"/>
      <c r="L131" s="27"/>
      <c r="M131" s="27"/>
    </row>
    <row r="132" spans="1:13" s="23" customFormat="1" ht="72">
      <c r="A132" s="93" t="s">
        <v>395</v>
      </c>
      <c r="B132" s="42">
        <v>200</v>
      </c>
      <c r="C132" s="48" t="s">
        <v>379</v>
      </c>
      <c r="D132" s="72">
        <f aca="true" t="shared" si="7" ref="D132:E135">D133</f>
        <v>138687.75</v>
      </c>
      <c r="E132" s="72">
        <f t="shared" si="7"/>
        <v>138687.75</v>
      </c>
      <c r="F132" s="64">
        <f t="shared" si="0"/>
        <v>0</v>
      </c>
      <c r="G132" s="27"/>
      <c r="H132" s="27"/>
      <c r="I132" s="27"/>
      <c r="J132" s="27"/>
      <c r="K132" s="27"/>
      <c r="L132" s="27"/>
      <c r="M132" s="27"/>
    </row>
    <row r="133" spans="1:13" s="23" customFormat="1" ht="36">
      <c r="A133" s="93" t="s">
        <v>396</v>
      </c>
      <c r="B133" s="42">
        <v>200</v>
      </c>
      <c r="C133" s="48" t="s">
        <v>378</v>
      </c>
      <c r="D133" s="72">
        <f t="shared" si="7"/>
        <v>138687.75</v>
      </c>
      <c r="E133" s="72">
        <f t="shared" si="7"/>
        <v>138687.75</v>
      </c>
      <c r="F133" s="64">
        <f t="shared" si="0"/>
        <v>0</v>
      </c>
      <c r="G133" s="27"/>
      <c r="H133" s="27"/>
      <c r="I133" s="27"/>
      <c r="J133" s="27"/>
      <c r="K133" s="27"/>
      <c r="L133" s="27"/>
      <c r="M133" s="27"/>
    </row>
    <row r="134" spans="1:13" s="23" customFormat="1" ht="12.75">
      <c r="A134" s="97" t="s">
        <v>118</v>
      </c>
      <c r="B134" s="42">
        <v>200</v>
      </c>
      <c r="C134" s="48" t="s">
        <v>218</v>
      </c>
      <c r="D134" s="72">
        <f t="shared" si="7"/>
        <v>138687.75</v>
      </c>
      <c r="E134" s="72">
        <f t="shared" si="7"/>
        <v>138687.75</v>
      </c>
      <c r="F134" s="64">
        <f t="shared" si="0"/>
        <v>0</v>
      </c>
      <c r="G134" s="27"/>
      <c r="H134" s="27"/>
      <c r="I134" s="27"/>
      <c r="J134" s="27"/>
      <c r="K134" s="27"/>
      <c r="L134" s="27"/>
      <c r="M134" s="27"/>
    </row>
    <row r="135" spans="1:13" s="23" customFormat="1" ht="12.75">
      <c r="A135" s="97" t="s">
        <v>120</v>
      </c>
      <c r="B135" s="42">
        <v>200</v>
      </c>
      <c r="C135" s="48" t="s">
        <v>219</v>
      </c>
      <c r="D135" s="72">
        <f t="shared" si="7"/>
        <v>138687.75</v>
      </c>
      <c r="E135" s="72">
        <f t="shared" si="7"/>
        <v>138687.75</v>
      </c>
      <c r="F135" s="64">
        <f t="shared" si="0"/>
        <v>0</v>
      </c>
      <c r="G135" s="27"/>
      <c r="H135" s="27"/>
      <c r="I135" s="27"/>
      <c r="J135" s="27"/>
      <c r="K135" s="27"/>
      <c r="L135" s="27"/>
      <c r="M135" s="27"/>
    </row>
    <row r="136" spans="1:13" s="23" customFormat="1" ht="24">
      <c r="A136" s="97" t="s">
        <v>143</v>
      </c>
      <c r="B136" s="42">
        <v>200</v>
      </c>
      <c r="C136" s="48" t="s">
        <v>220</v>
      </c>
      <c r="D136" s="72">
        <f>D137+D138</f>
        <v>138687.75</v>
      </c>
      <c r="E136" s="72">
        <f>E137+E138</f>
        <v>138687.75</v>
      </c>
      <c r="F136" s="64">
        <f aca="true" t="shared" si="8" ref="F136:F289">D136-E136</f>
        <v>0</v>
      </c>
      <c r="G136" s="27"/>
      <c r="H136" s="27"/>
      <c r="I136" s="27"/>
      <c r="J136" s="27"/>
      <c r="K136" s="27"/>
      <c r="L136" s="27"/>
      <c r="M136" s="27"/>
    </row>
    <row r="137" spans="1:13" s="23" customFormat="1" ht="12.75">
      <c r="A137" s="97" t="s">
        <v>124</v>
      </c>
      <c r="B137" s="42">
        <v>200</v>
      </c>
      <c r="C137" s="48" t="s">
        <v>221</v>
      </c>
      <c r="D137" s="72">
        <v>107421.99</v>
      </c>
      <c r="E137" s="67">
        <f>84103.7+4996.79+18321.5</f>
        <v>107421.98999999999</v>
      </c>
      <c r="F137" s="64">
        <f t="shared" si="8"/>
        <v>0</v>
      </c>
      <c r="G137" s="27"/>
      <c r="H137" s="27"/>
      <c r="I137" s="27"/>
      <c r="J137" s="27"/>
      <c r="K137" s="27"/>
      <c r="L137" s="27"/>
      <c r="M137" s="27"/>
    </row>
    <row r="138" spans="1:13" s="23" customFormat="1" ht="12.75">
      <c r="A138" s="97" t="s">
        <v>134</v>
      </c>
      <c r="B138" s="42">
        <v>200</v>
      </c>
      <c r="C138" s="48" t="s">
        <v>222</v>
      </c>
      <c r="D138" s="72">
        <v>31265.76</v>
      </c>
      <c r="E138" s="67">
        <f>23439.92+2292.75+5533.09</f>
        <v>31265.76</v>
      </c>
      <c r="F138" s="64">
        <f t="shared" si="8"/>
        <v>0</v>
      </c>
      <c r="G138" s="27"/>
      <c r="H138" s="27"/>
      <c r="I138" s="27"/>
      <c r="J138" s="27"/>
      <c r="K138" s="27"/>
      <c r="L138" s="27"/>
      <c r="M138" s="27"/>
    </row>
    <row r="139" spans="1:13" s="23" customFormat="1" ht="24">
      <c r="A139" s="93" t="s">
        <v>397</v>
      </c>
      <c r="B139" s="41">
        <v>200</v>
      </c>
      <c r="C139" s="48" t="s">
        <v>405</v>
      </c>
      <c r="D139" s="72">
        <f aca="true" t="shared" si="9" ref="D139:E142">D140</f>
        <v>10612.25</v>
      </c>
      <c r="E139" s="72">
        <f t="shared" si="9"/>
        <v>10612.25</v>
      </c>
      <c r="F139" s="64">
        <f>D139-E139</f>
        <v>0</v>
      </c>
      <c r="G139" s="27"/>
      <c r="H139" s="27"/>
      <c r="I139" s="27"/>
      <c r="J139" s="27"/>
      <c r="K139" s="27"/>
      <c r="L139" s="27"/>
      <c r="M139" s="27"/>
    </row>
    <row r="140" spans="1:13" s="23" customFormat="1" ht="24">
      <c r="A140" s="93" t="s">
        <v>398</v>
      </c>
      <c r="B140" s="41">
        <v>200</v>
      </c>
      <c r="C140" s="48" t="s">
        <v>406</v>
      </c>
      <c r="D140" s="72">
        <f t="shared" si="9"/>
        <v>10612.25</v>
      </c>
      <c r="E140" s="72">
        <f t="shared" si="9"/>
        <v>10612.25</v>
      </c>
      <c r="F140" s="64">
        <f>D140-E140</f>
        <v>0</v>
      </c>
      <c r="G140" s="27"/>
      <c r="H140" s="27"/>
      <c r="I140" s="27"/>
      <c r="J140" s="27"/>
      <c r="K140" s="27"/>
      <c r="L140" s="27"/>
      <c r="M140" s="27"/>
    </row>
    <row r="141" spans="1:13" s="23" customFormat="1" ht="35.25" customHeight="1">
      <c r="A141" s="97" t="s">
        <v>165</v>
      </c>
      <c r="B141" s="42">
        <v>200</v>
      </c>
      <c r="C141" s="48" t="s">
        <v>223</v>
      </c>
      <c r="D141" s="72">
        <f t="shared" si="9"/>
        <v>10612.25</v>
      </c>
      <c r="E141" s="72">
        <f t="shared" si="9"/>
        <v>10612.25</v>
      </c>
      <c r="F141" s="64">
        <f t="shared" si="8"/>
        <v>0</v>
      </c>
      <c r="G141" s="27"/>
      <c r="H141" s="27"/>
      <c r="I141" s="27"/>
      <c r="J141" s="27"/>
      <c r="K141" s="27"/>
      <c r="L141" s="27"/>
      <c r="M141" s="27"/>
    </row>
    <row r="142" spans="1:13" s="23" customFormat="1" ht="12.75">
      <c r="A142" s="97" t="s">
        <v>161</v>
      </c>
      <c r="B142" s="42">
        <v>200</v>
      </c>
      <c r="C142" s="48" t="s">
        <v>224</v>
      </c>
      <c r="D142" s="72">
        <f t="shared" si="9"/>
        <v>10612.25</v>
      </c>
      <c r="E142" s="72">
        <f t="shared" si="9"/>
        <v>10612.25</v>
      </c>
      <c r="F142" s="64">
        <f t="shared" si="8"/>
        <v>0</v>
      </c>
      <c r="G142" s="27"/>
      <c r="H142" s="27"/>
      <c r="I142" s="27"/>
      <c r="J142" s="27"/>
      <c r="K142" s="27"/>
      <c r="L142" s="27"/>
      <c r="M142" s="27"/>
    </row>
    <row r="143" spans="1:13" s="23" customFormat="1" ht="24">
      <c r="A143" s="97" t="s">
        <v>176</v>
      </c>
      <c r="B143" s="42">
        <v>200</v>
      </c>
      <c r="C143" s="48" t="s">
        <v>225</v>
      </c>
      <c r="D143" s="72">
        <v>10612.25</v>
      </c>
      <c r="E143" s="72">
        <f>2620+2380+5612.25</f>
        <v>10612.25</v>
      </c>
      <c r="F143" s="64">
        <f t="shared" si="8"/>
        <v>0</v>
      </c>
      <c r="G143" s="27"/>
      <c r="H143" s="27"/>
      <c r="I143" s="27"/>
      <c r="J143" s="27"/>
      <c r="K143" s="27"/>
      <c r="L143" s="27"/>
      <c r="M143" s="27"/>
    </row>
    <row r="144" spans="1:13" s="23" customFormat="1" ht="24">
      <c r="A144" s="102" t="s">
        <v>226</v>
      </c>
      <c r="B144" s="43">
        <v>200</v>
      </c>
      <c r="C144" s="49" t="s">
        <v>227</v>
      </c>
      <c r="D144" s="76">
        <f>D145</f>
        <v>134200</v>
      </c>
      <c r="E144" s="74">
        <f>E145</f>
        <v>128217.8</v>
      </c>
      <c r="F144" s="75">
        <f t="shared" si="8"/>
        <v>5982.199999999997</v>
      </c>
      <c r="G144" s="27"/>
      <c r="H144" s="27"/>
      <c r="I144" s="27"/>
      <c r="J144" s="27"/>
      <c r="K144" s="27"/>
      <c r="L144" s="27"/>
      <c r="M144" s="27"/>
    </row>
    <row r="145" spans="1:13" s="23" customFormat="1" ht="48">
      <c r="A145" s="101" t="s">
        <v>228</v>
      </c>
      <c r="B145" s="42">
        <v>200</v>
      </c>
      <c r="C145" s="48" t="s">
        <v>229</v>
      </c>
      <c r="D145" s="74">
        <f>D146+D153</f>
        <v>134200</v>
      </c>
      <c r="E145" s="74">
        <f>E146+E153</f>
        <v>128217.8</v>
      </c>
      <c r="F145" s="75">
        <f t="shared" si="8"/>
        <v>5982.199999999997</v>
      </c>
      <c r="G145" s="27"/>
      <c r="H145" s="27"/>
      <c r="I145" s="27"/>
      <c r="J145" s="27"/>
      <c r="K145" s="27"/>
      <c r="L145" s="27"/>
      <c r="M145" s="27"/>
    </row>
    <row r="146" spans="1:13" s="23" customFormat="1" ht="12.75">
      <c r="A146" s="97" t="s">
        <v>185</v>
      </c>
      <c r="B146" s="42">
        <v>200</v>
      </c>
      <c r="C146" s="48" t="s">
        <v>230</v>
      </c>
      <c r="D146" s="72">
        <f aca="true" t="shared" si="10" ref="D146:E151">D147</f>
        <v>109400</v>
      </c>
      <c r="E146" s="72">
        <f t="shared" si="10"/>
        <v>109400</v>
      </c>
      <c r="F146" s="64">
        <f t="shared" si="8"/>
        <v>0</v>
      </c>
      <c r="G146" s="27"/>
      <c r="H146" s="27"/>
      <c r="I146" s="27"/>
      <c r="J146" s="27"/>
      <c r="K146" s="27"/>
      <c r="L146" s="27"/>
      <c r="M146" s="27"/>
    </row>
    <row r="147" spans="1:13" s="23" customFormat="1" ht="103.5" customHeight="1">
      <c r="A147" s="97" t="s">
        <v>193</v>
      </c>
      <c r="B147" s="42">
        <v>200</v>
      </c>
      <c r="C147" s="48" t="s">
        <v>231</v>
      </c>
      <c r="D147" s="72">
        <f>D149</f>
        <v>109400</v>
      </c>
      <c r="E147" s="72">
        <f>E149</f>
        <v>109400</v>
      </c>
      <c r="F147" s="64">
        <f t="shared" si="8"/>
        <v>0</v>
      </c>
      <c r="G147" s="27"/>
      <c r="H147" s="27"/>
      <c r="I147" s="27"/>
      <c r="J147" s="27"/>
      <c r="K147" s="27"/>
      <c r="L147" s="27"/>
      <c r="M147" s="27"/>
    </row>
    <row r="148" spans="1:13" s="23" customFormat="1" ht="14.25" customHeight="1">
      <c r="A148" s="97" t="s">
        <v>185</v>
      </c>
      <c r="B148" s="42">
        <v>200</v>
      </c>
      <c r="C148" s="48" t="s">
        <v>407</v>
      </c>
      <c r="D148" s="72">
        <f t="shared" si="10"/>
        <v>109400</v>
      </c>
      <c r="E148" s="72">
        <f t="shared" si="10"/>
        <v>109400</v>
      </c>
      <c r="F148" s="64">
        <f>D148-E148</f>
        <v>0</v>
      </c>
      <c r="G148" s="27"/>
      <c r="H148" s="27"/>
      <c r="I148" s="27"/>
      <c r="J148" s="27"/>
      <c r="K148" s="27"/>
      <c r="L148" s="27"/>
      <c r="M148" s="27"/>
    </row>
    <row r="149" spans="1:13" s="23" customFormat="1" ht="12.75">
      <c r="A149" s="97" t="s">
        <v>195</v>
      </c>
      <c r="B149" s="42">
        <v>200</v>
      </c>
      <c r="C149" s="48" t="s">
        <v>232</v>
      </c>
      <c r="D149" s="72">
        <f t="shared" si="10"/>
        <v>109400</v>
      </c>
      <c r="E149" s="72">
        <f t="shared" si="10"/>
        <v>109400</v>
      </c>
      <c r="F149" s="64">
        <f t="shared" si="8"/>
        <v>0</v>
      </c>
      <c r="G149" s="27"/>
      <c r="H149" s="27"/>
      <c r="I149" s="27"/>
      <c r="J149" s="27"/>
      <c r="K149" s="27"/>
      <c r="L149" s="27"/>
      <c r="M149" s="27"/>
    </row>
    <row r="150" spans="1:13" s="23" customFormat="1" ht="12.75">
      <c r="A150" s="97" t="s">
        <v>120</v>
      </c>
      <c r="B150" s="42">
        <v>200</v>
      </c>
      <c r="C150" s="48" t="s">
        <v>233</v>
      </c>
      <c r="D150" s="72">
        <f t="shared" si="10"/>
        <v>109400</v>
      </c>
      <c r="E150" s="72">
        <f t="shared" si="10"/>
        <v>109400</v>
      </c>
      <c r="F150" s="64">
        <f t="shared" si="8"/>
        <v>0</v>
      </c>
      <c r="G150" s="27"/>
      <c r="H150" s="27"/>
      <c r="I150" s="27"/>
      <c r="J150" s="27"/>
      <c r="K150" s="27"/>
      <c r="L150" s="27"/>
      <c r="M150" s="27"/>
    </row>
    <row r="151" spans="1:13" s="23" customFormat="1" ht="12.75">
      <c r="A151" s="97" t="s">
        <v>198</v>
      </c>
      <c r="B151" s="42">
        <v>200</v>
      </c>
      <c r="C151" s="48" t="s">
        <v>234</v>
      </c>
      <c r="D151" s="72">
        <f t="shared" si="10"/>
        <v>109400</v>
      </c>
      <c r="E151" s="72">
        <f>E152</f>
        <v>109400</v>
      </c>
      <c r="F151" s="64">
        <f t="shared" si="8"/>
        <v>0</v>
      </c>
      <c r="G151" s="27"/>
      <c r="H151" s="27"/>
      <c r="I151" s="27"/>
      <c r="J151" s="27"/>
      <c r="K151" s="27"/>
      <c r="L151" s="27"/>
      <c r="M151" s="27"/>
    </row>
    <row r="152" spans="1:13" s="23" customFormat="1" ht="24">
      <c r="A152" s="97" t="s">
        <v>200</v>
      </c>
      <c r="B152" s="42">
        <v>200</v>
      </c>
      <c r="C152" s="48" t="s">
        <v>235</v>
      </c>
      <c r="D152" s="72">
        <v>109400</v>
      </c>
      <c r="E152" s="72">
        <v>109400</v>
      </c>
      <c r="F152" s="64">
        <f t="shared" si="8"/>
        <v>0</v>
      </c>
      <c r="G152" s="27"/>
      <c r="H152" s="27"/>
      <c r="I152" s="27"/>
      <c r="J152" s="27"/>
      <c r="K152" s="27"/>
      <c r="L152" s="27"/>
      <c r="M152" s="27"/>
    </row>
    <row r="153" spans="1:13" s="23" customFormat="1" ht="22.5" customHeight="1">
      <c r="A153" s="97" t="s">
        <v>236</v>
      </c>
      <c r="B153" s="42">
        <v>200</v>
      </c>
      <c r="C153" s="48" t="s">
        <v>237</v>
      </c>
      <c r="D153" s="72">
        <f>D154</f>
        <v>24800</v>
      </c>
      <c r="E153" s="72">
        <f>E154</f>
        <v>18817.8</v>
      </c>
      <c r="F153" s="64">
        <f t="shared" si="8"/>
        <v>5982.200000000001</v>
      </c>
      <c r="G153" s="27"/>
      <c r="H153" s="27"/>
      <c r="I153" s="27"/>
      <c r="J153" s="27"/>
      <c r="K153" s="27"/>
      <c r="L153" s="27"/>
      <c r="M153" s="27"/>
    </row>
    <row r="154" spans="1:13" s="23" customFormat="1" ht="73.5" customHeight="1">
      <c r="A154" s="103" t="s">
        <v>498</v>
      </c>
      <c r="B154" s="42">
        <v>200</v>
      </c>
      <c r="C154" s="48" t="s">
        <v>238</v>
      </c>
      <c r="D154" s="72">
        <f>D157</f>
        <v>24800</v>
      </c>
      <c r="E154" s="72">
        <f>E157</f>
        <v>18817.8</v>
      </c>
      <c r="F154" s="64">
        <f t="shared" si="8"/>
        <v>5982.200000000001</v>
      </c>
      <c r="G154" s="27"/>
      <c r="H154" s="27"/>
      <c r="I154" s="27"/>
      <c r="J154" s="27"/>
      <c r="K154" s="27"/>
      <c r="L154" s="27"/>
      <c r="M154" s="27"/>
    </row>
    <row r="155" spans="1:13" s="23" customFormat="1" ht="26.25" customHeight="1">
      <c r="A155" s="104" t="s">
        <v>397</v>
      </c>
      <c r="B155" s="42">
        <v>200</v>
      </c>
      <c r="C155" s="48" t="s">
        <v>381</v>
      </c>
      <c r="D155" s="72">
        <f>D156</f>
        <v>24800</v>
      </c>
      <c r="E155" s="72">
        <f>E158</f>
        <v>18817.8</v>
      </c>
      <c r="F155" s="64">
        <f t="shared" si="8"/>
        <v>5982.200000000001</v>
      </c>
      <c r="G155" s="27"/>
      <c r="H155" s="27"/>
      <c r="I155" s="27"/>
      <c r="J155" s="27"/>
      <c r="K155" s="27"/>
      <c r="L155" s="27"/>
      <c r="M155" s="27"/>
    </row>
    <row r="156" spans="1:13" s="23" customFormat="1" ht="24.75" customHeight="1">
      <c r="A156" s="104" t="s">
        <v>398</v>
      </c>
      <c r="B156" s="42">
        <v>200</v>
      </c>
      <c r="C156" s="48" t="s">
        <v>380</v>
      </c>
      <c r="D156" s="72">
        <f>D157</f>
        <v>24800</v>
      </c>
      <c r="E156" s="72">
        <f>E159</f>
        <v>18817.8</v>
      </c>
      <c r="F156" s="64">
        <f t="shared" si="8"/>
        <v>5982.200000000001</v>
      </c>
      <c r="G156" s="27"/>
      <c r="H156" s="27"/>
      <c r="I156" s="27"/>
      <c r="J156" s="27"/>
      <c r="K156" s="27"/>
      <c r="L156" s="27"/>
      <c r="M156" s="27"/>
    </row>
    <row r="157" spans="1:13" s="23" customFormat="1" ht="33.75" customHeight="1">
      <c r="A157" s="103" t="s">
        <v>165</v>
      </c>
      <c r="B157" s="42">
        <v>200</v>
      </c>
      <c r="C157" s="48" t="s">
        <v>239</v>
      </c>
      <c r="D157" s="72">
        <f>D158+D161</f>
        <v>24800</v>
      </c>
      <c r="E157" s="72">
        <f>E158</f>
        <v>18817.8</v>
      </c>
      <c r="F157" s="64">
        <f t="shared" si="8"/>
        <v>5982.200000000001</v>
      </c>
      <c r="G157" s="27"/>
      <c r="H157" s="27"/>
      <c r="I157" s="27"/>
      <c r="J157" s="27"/>
      <c r="K157" s="27"/>
      <c r="L157" s="27"/>
      <c r="M157" s="27"/>
    </row>
    <row r="158" spans="1:13" s="23" customFormat="1" ht="12.75">
      <c r="A158" s="105" t="s">
        <v>120</v>
      </c>
      <c r="B158" s="42">
        <v>200</v>
      </c>
      <c r="C158" s="48" t="s">
        <v>240</v>
      </c>
      <c r="D158" s="72">
        <f>D159</f>
        <v>18900</v>
      </c>
      <c r="E158" s="72">
        <f>E159</f>
        <v>18817.8</v>
      </c>
      <c r="F158" s="64">
        <f t="shared" si="8"/>
        <v>82.20000000000073</v>
      </c>
      <c r="G158" s="27"/>
      <c r="H158" s="27"/>
      <c r="I158" s="27"/>
      <c r="J158" s="27"/>
      <c r="K158" s="27"/>
      <c r="L158" s="27"/>
      <c r="M158" s="27"/>
    </row>
    <row r="159" spans="1:13" s="23" customFormat="1" ht="12.75">
      <c r="A159" s="105" t="s">
        <v>153</v>
      </c>
      <c r="B159" s="42">
        <v>200</v>
      </c>
      <c r="C159" s="48" t="s">
        <v>241</v>
      </c>
      <c r="D159" s="72">
        <f>D160</f>
        <v>18900</v>
      </c>
      <c r="E159" s="72">
        <f>E160</f>
        <v>18817.8</v>
      </c>
      <c r="F159" s="64">
        <f t="shared" si="8"/>
        <v>82.20000000000073</v>
      </c>
      <c r="G159" s="27"/>
      <c r="H159" s="27"/>
      <c r="I159" s="27"/>
      <c r="J159" s="27"/>
      <c r="K159" s="27"/>
      <c r="L159" s="27"/>
      <c r="M159" s="27"/>
    </row>
    <row r="160" spans="1:13" s="23" customFormat="1" ht="12.75">
      <c r="A160" s="105" t="s">
        <v>159</v>
      </c>
      <c r="B160" s="42">
        <v>200</v>
      </c>
      <c r="C160" s="48" t="s">
        <v>242</v>
      </c>
      <c r="D160" s="72">
        <f>15500+3300+100</f>
        <v>18900</v>
      </c>
      <c r="E160" s="72">
        <v>18817.8</v>
      </c>
      <c r="F160" s="64">
        <f t="shared" si="8"/>
        <v>82.20000000000073</v>
      </c>
      <c r="G160" s="27"/>
      <c r="H160" s="27"/>
      <c r="I160" s="27"/>
      <c r="J160" s="27"/>
      <c r="K160" s="27"/>
      <c r="L160" s="27"/>
      <c r="M160" s="27"/>
    </row>
    <row r="161" spans="1:13" s="23" customFormat="1" ht="12.75">
      <c r="A161" s="106" t="s">
        <v>161</v>
      </c>
      <c r="B161" s="42">
        <v>200</v>
      </c>
      <c r="C161" s="48" t="s">
        <v>243</v>
      </c>
      <c r="D161" s="72">
        <f>D162</f>
        <v>5900</v>
      </c>
      <c r="E161" s="72" t="s">
        <v>443</v>
      </c>
      <c r="F161" s="64">
        <v>5900</v>
      </c>
      <c r="G161" s="27"/>
      <c r="H161" s="27"/>
      <c r="I161" s="27"/>
      <c r="J161" s="27"/>
      <c r="K161" s="27"/>
      <c r="L161" s="27"/>
      <c r="M161" s="27"/>
    </row>
    <row r="162" spans="1:13" s="23" customFormat="1" ht="24">
      <c r="A162" s="105" t="s">
        <v>176</v>
      </c>
      <c r="B162" s="42">
        <v>200</v>
      </c>
      <c r="C162" s="48" t="s">
        <v>451</v>
      </c>
      <c r="D162" s="72">
        <f>9300-3300-100</f>
        <v>5900</v>
      </c>
      <c r="E162" s="72" t="s">
        <v>443</v>
      </c>
      <c r="F162" s="64">
        <v>5900</v>
      </c>
      <c r="G162" s="27"/>
      <c r="H162" s="27"/>
      <c r="I162" s="27"/>
      <c r="J162" s="27"/>
      <c r="K162" s="27"/>
      <c r="L162" s="27"/>
      <c r="M162" s="27"/>
    </row>
    <row r="163" spans="1:13" s="23" customFormat="1" ht="12.75">
      <c r="A163" s="107" t="s">
        <v>244</v>
      </c>
      <c r="B163" s="42">
        <v>200</v>
      </c>
      <c r="C163" s="48" t="s">
        <v>245</v>
      </c>
      <c r="D163" s="74">
        <f>D164+D174</f>
        <v>440200</v>
      </c>
      <c r="E163" s="74">
        <f>E174+E164</f>
        <v>336169.48</v>
      </c>
      <c r="F163" s="75">
        <f t="shared" si="8"/>
        <v>104030.52000000002</v>
      </c>
      <c r="G163" s="27"/>
      <c r="H163" s="27"/>
      <c r="I163" s="27"/>
      <c r="J163" s="27"/>
      <c r="K163" s="27"/>
      <c r="L163" s="27"/>
      <c r="M163" s="27"/>
    </row>
    <row r="164" spans="1:13" s="23" customFormat="1" ht="12.75">
      <c r="A164" s="108" t="s">
        <v>452</v>
      </c>
      <c r="B164" s="42">
        <v>200</v>
      </c>
      <c r="C164" s="48" t="s">
        <v>453</v>
      </c>
      <c r="D164" s="74">
        <f aca="true" t="shared" si="11" ref="D164:D172">D165</f>
        <v>108400</v>
      </c>
      <c r="E164" s="74">
        <f aca="true" t="shared" si="12" ref="E164:E172">E165</f>
        <v>6200.36</v>
      </c>
      <c r="F164" s="75">
        <f>D164-E164</f>
        <v>102199.64</v>
      </c>
      <c r="G164" s="27"/>
      <c r="H164" s="27"/>
      <c r="I164" s="27"/>
      <c r="J164" s="27"/>
      <c r="K164" s="27"/>
      <c r="L164" s="27"/>
      <c r="M164" s="27"/>
    </row>
    <row r="165" spans="1:13" s="23" customFormat="1" ht="12.75">
      <c r="A165" s="109" t="s">
        <v>247</v>
      </c>
      <c r="B165" s="42">
        <v>200</v>
      </c>
      <c r="C165" s="48" t="s">
        <v>454</v>
      </c>
      <c r="D165" s="72">
        <f t="shared" si="11"/>
        <v>108400</v>
      </c>
      <c r="E165" s="72">
        <f t="shared" si="12"/>
        <v>6200.36</v>
      </c>
      <c r="F165" s="64">
        <f>D165-E165</f>
        <v>102199.64</v>
      </c>
      <c r="G165" s="27"/>
      <c r="H165" s="27"/>
      <c r="I165" s="27"/>
      <c r="J165" s="27"/>
      <c r="K165" s="27"/>
      <c r="L165" s="27"/>
      <c r="M165" s="27"/>
    </row>
    <row r="166" spans="1:13" s="23" customFormat="1" ht="63.75">
      <c r="A166" s="110" t="s">
        <v>455</v>
      </c>
      <c r="B166" s="42">
        <v>200</v>
      </c>
      <c r="C166" s="48" t="s">
        <v>456</v>
      </c>
      <c r="D166" s="72">
        <f t="shared" si="11"/>
        <v>108400</v>
      </c>
      <c r="E166" s="72">
        <f t="shared" si="12"/>
        <v>6200.36</v>
      </c>
      <c r="F166" s="64">
        <f aca="true" t="shared" si="13" ref="F166:F173">D166-E166</f>
        <v>102199.64</v>
      </c>
      <c r="G166" s="27"/>
      <c r="H166" s="27"/>
      <c r="I166" s="27"/>
      <c r="J166" s="27"/>
      <c r="K166" s="27"/>
      <c r="L166" s="27"/>
      <c r="M166" s="27"/>
    </row>
    <row r="167" spans="1:13" s="23" customFormat="1" ht="47.25" customHeight="1">
      <c r="A167" s="111" t="s">
        <v>457</v>
      </c>
      <c r="B167" s="42">
        <v>200</v>
      </c>
      <c r="C167" s="48" t="s">
        <v>458</v>
      </c>
      <c r="D167" s="72">
        <f t="shared" si="11"/>
        <v>108400</v>
      </c>
      <c r="E167" s="72">
        <f t="shared" si="12"/>
        <v>6200.36</v>
      </c>
      <c r="F167" s="64">
        <f t="shared" si="13"/>
        <v>102199.64</v>
      </c>
      <c r="G167" s="27"/>
      <c r="H167" s="27"/>
      <c r="I167" s="27"/>
      <c r="J167" s="27"/>
      <c r="K167" s="27"/>
      <c r="L167" s="27"/>
      <c r="M167" s="27"/>
    </row>
    <row r="168" spans="1:13" s="23" customFormat="1" ht="24">
      <c r="A168" s="93" t="s">
        <v>397</v>
      </c>
      <c r="B168" s="42">
        <v>200</v>
      </c>
      <c r="C168" s="48" t="s">
        <v>459</v>
      </c>
      <c r="D168" s="72">
        <f t="shared" si="11"/>
        <v>108400</v>
      </c>
      <c r="E168" s="72">
        <f t="shared" si="12"/>
        <v>6200.36</v>
      </c>
      <c r="F168" s="64">
        <f t="shared" si="13"/>
        <v>102199.64</v>
      </c>
      <c r="G168" s="27"/>
      <c r="H168" s="27"/>
      <c r="I168" s="27"/>
      <c r="J168" s="27"/>
      <c r="K168" s="27"/>
      <c r="L168" s="27"/>
      <c r="M168" s="27"/>
    </row>
    <row r="169" spans="1:13" s="23" customFormat="1" ht="24">
      <c r="A169" s="93" t="s">
        <v>398</v>
      </c>
      <c r="B169" s="42">
        <v>200</v>
      </c>
      <c r="C169" s="48" t="s">
        <v>460</v>
      </c>
      <c r="D169" s="72">
        <f t="shared" si="11"/>
        <v>108400</v>
      </c>
      <c r="E169" s="72">
        <f t="shared" si="12"/>
        <v>6200.36</v>
      </c>
      <c r="F169" s="64">
        <f t="shared" si="13"/>
        <v>102199.64</v>
      </c>
      <c r="G169" s="27"/>
      <c r="H169" s="27"/>
      <c r="I169" s="27"/>
      <c r="J169" s="27"/>
      <c r="K169" s="27"/>
      <c r="L169" s="27"/>
      <c r="M169" s="27"/>
    </row>
    <row r="170" spans="1:13" s="23" customFormat="1" ht="36">
      <c r="A170" s="97" t="s">
        <v>165</v>
      </c>
      <c r="B170" s="42">
        <v>200</v>
      </c>
      <c r="C170" s="48" t="s">
        <v>461</v>
      </c>
      <c r="D170" s="72">
        <f t="shared" si="11"/>
        <v>108400</v>
      </c>
      <c r="E170" s="72">
        <f t="shared" si="12"/>
        <v>6200.36</v>
      </c>
      <c r="F170" s="64">
        <f t="shared" si="13"/>
        <v>102199.64</v>
      </c>
      <c r="G170" s="27"/>
      <c r="H170" s="27"/>
      <c r="I170" s="27"/>
      <c r="J170" s="27"/>
      <c r="K170" s="27"/>
      <c r="L170" s="27"/>
      <c r="M170" s="27"/>
    </row>
    <row r="171" spans="1:13" s="23" customFormat="1" ht="12.75">
      <c r="A171" s="97" t="s">
        <v>120</v>
      </c>
      <c r="B171" s="42">
        <v>200</v>
      </c>
      <c r="C171" s="48" t="s">
        <v>462</v>
      </c>
      <c r="D171" s="72">
        <f t="shared" si="11"/>
        <v>108400</v>
      </c>
      <c r="E171" s="72">
        <f t="shared" si="12"/>
        <v>6200.36</v>
      </c>
      <c r="F171" s="64">
        <f t="shared" si="13"/>
        <v>102199.64</v>
      </c>
      <c r="G171" s="27"/>
      <c r="H171" s="27"/>
      <c r="I171" s="27"/>
      <c r="J171" s="27"/>
      <c r="K171" s="27"/>
      <c r="L171" s="27"/>
      <c r="M171" s="27"/>
    </row>
    <row r="172" spans="1:13" s="23" customFormat="1" ht="12.75">
      <c r="A172" s="97" t="s">
        <v>153</v>
      </c>
      <c r="B172" s="42">
        <v>200</v>
      </c>
      <c r="C172" s="48" t="s">
        <v>463</v>
      </c>
      <c r="D172" s="72">
        <f t="shared" si="11"/>
        <v>108400</v>
      </c>
      <c r="E172" s="72">
        <f t="shared" si="12"/>
        <v>6200.36</v>
      </c>
      <c r="F172" s="64">
        <f t="shared" si="13"/>
        <v>102199.64</v>
      </c>
      <c r="G172" s="27"/>
      <c r="H172" s="27"/>
      <c r="I172" s="27"/>
      <c r="J172" s="27"/>
      <c r="K172" s="27"/>
      <c r="L172" s="27"/>
      <c r="M172" s="27"/>
    </row>
    <row r="173" spans="1:13" s="23" customFormat="1" ht="18.75" customHeight="1">
      <c r="A173" s="93" t="s">
        <v>159</v>
      </c>
      <c r="B173" s="42">
        <v>200</v>
      </c>
      <c r="C173" s="48" t="s">
        <v>565</v>
      </c>
      <c r="D173" s="72">
        <v>108400</v>
      </c>
      <c r="E173" s="72">
        <v>6200.36</v>
      </c>
      <c r="F173" s="64">
        <f t="shared" si="13"/>
        <v>102199.64</v>
      </c>
      <c r="G173" s="27"/>
      <c r="H173" s="27"/>
      <c r="I173" s="27"/>
      <c r="J173" s="27"/>
      <c r="K173" s="27"/>
      <c r="L173" s="27"/>
      <c r="M173" s="27"/>
    </row>
    <row r="174" spans="1:13" s="23" customFormat="1" ht="12.75">
      <c r="A174" s="112" t="s">
        <v>408</v>
      </c>
      <c r="B174" s="42">
        <v>200</v>
      </c>
      <c r="C174" s="48" t="s">
        <v>246</v>
      </c>
      <c r="D174" s="74">
        <f>D175+D185</f>
        <v>331800</v>
      </c>
      <c r="E174" s="74">
        <f>E175+E185</f>
        <v>329969.12</v>
      </c>
      <c r="F174" s="75">
        <f t="shared" si="8"/>
        <v>1830.8800000000047</v>
      </c>
      <c r="G174" s="27"/>
      <c r="H174" s="27"/>
      <c r="I174" s="27"/>
      <c r="J174" s="27"/>
      <c r="K174" s="27"/>
      <c r="L174" s="27"/>
      <c r="M174" s="27"/>
    </row>
    <row r="175" spans="1:13" s="23" customFormat="1" ht="12.75">
      <c r="A175" s="113" t="s">
        <v>247</v>
      </c>
      <c r="B175" s="42">
        <v>200</v>
      </c>
      <c r="C175" s="48" t="s">
        <v>248</v>
      </c>
      <c r="D175" s="72">
        <f aca="true" t="shared" si="14" ref="D175:E181">D176</f>
        <v>216200</v>
      </c>
      <c r="E175" s="72">
        <v>216100</v>
      </c>
      <c r="F175" s="64">
        <f t="shared" si="8"/>
        <v>100</v>
      </c>
      <c r="G175" s="27"/>
      <c r="H175" s="27"/>
      <c r="I175" s="27"/>
      <c r="J175" s="27"/>
      <c r="K175" s="27"/>
      <c r="L175" s="27"/>
      <c r="M175" s="27"/>
    </row>
    <row r="176" spans="1:13" s="23" customFormat="1" ht="54" customHeight="1">
      <c r="A176" s="97" t="s">
        <v>583</v>
      </c>
      <c r="B176" s="42">
        <v>200</v>
      </c>
      <c r="C176" s="48" t="s">
        <v>347</v>
      </c>
      <c r="D176" s="72">
        <f>D179</f>
        <v>216200</v>
      </c>
      <c r="E176" s="72">
        <f>E179</f>
        <v>216100</v>
      </c>
      <c r="F176" s="64">
        <f t="shared" si="8"/>
        <v>100</v>
      </c>
      <c r="G176" s="27"/>
      <c r="H176" s="27"/>
      <c r="I176" s="27"/>
      <c r="J176" s="27"/>
      <c r="K176" s="27"/>
      <c r="L176" s="27"/>
      <c r="M176" s="27"/>
    </row>
    <row r="177" spans="1:13" s="23" customFormat="1" ht="21" customHeight="1">
      <c r="A177" s="93" t="s">
        <v>397</v>
      </c>
      <c r="B177" s="42">
        <v>200</v>
      </c>
      <c r="C177" s="48" t="s">
        <v>383</v>
      </c>
      <c r="D177" s="72">
        <f>D178</f>
        <v>216200</v>
      </c>
      <c r="E177" s="72">
        <f>E178</f>
        <v>216100</v>
      </c>
      <c r="F177" s="64">
        <f t="shared" si="8"/>
        <v>100</v>
      </c>
      <c r="G177" s="27"/>
      <c r="H177" s="27"/>
      <c r="I177" s="27"/>
      <c r="J177" s="27"/>
      <c r="K177" s="27"/>
      <c r="L177" s="27"/>
      <c r="M177" s="27"/>
    </row>
    <row r="178" spans="1:13" s="23" customFormat="1" ht="21.75" customHeight="1">
      <c r="A178" s="93" t="s">
        <v>398</v>
      </c>
      <c r="B178" s="42">
        <v>200</v>
      </c>
      <c r="C178" s="48" t="s">
        <v>382</v>
      </c>
      <c r="D178" s="72">
        <v>216200</v>
      </c>
      <c r="E178" s="72">
        <f>E179</f>
        <v>216100</v>
      </c>
      <c r="F178" s="64">
        <f t="shared" si="8"/>
        <v>100</v>
      </c>
      <c r="G178" s="27"/>
      <c r="H178" s="27"/>
      <c r="I178" s="27"/>
      <c r="J178" s="27"/>
      <c r="K178" s="27"/>
      <c r="L178" s="27"/>
      <c r="M178" s="27"/>
    </row>
    <row r="179" spans="1:13" s="23" customFormat="1" ht="36">
      <c r="A179" s="97" t="s">
        <v>165</v>
      </c>
      <c r="B179" s="42">
        <v>200</v>
      </c>
      <c r="C179" s="48" t="s">
        <v>346</v>
      </c>
      <c r="D179" s="72">
        <f t="shared" si="14"/>
        <v>216200</v>
      </c>
      <c r="E179" s="72">
        <f t="shared" si="14"/>
        <v>216100</v>
      </c>
      <c r="F179" s="64">
        <f t="shared" si="8"/>
        <v>100</v>
      </c>
      <c r="G179" s="27"/>
      <c r="H179" s="27"/>
      <c r="I179" s="27"/>
      <c r="J179" s="27"/>
      <c r="K179" s="27"/>
      <c r="L179" s="27"/>
      <c r="M179" s="27"/>
    </row>
    <row r="180" spans="1:13" s="23" customFormat="1" ht="12.75">
      <c r="A180" s="97" t="s">
        <v>120</v>
      </c>
      <c r="B180" s="42">
        <v>200</v>
      </c>
      <c r="C180" s="48" t="s">
        <v>345</v>
      </c>
      <c r="D180" s="72">
        <f t="shared" si="14"/>
        <v>216200</v>
      </c>
      <c r="E180" s="72">
        <f t="shared" si="14"/>
        <v>216100</v>
      </c>
      <c r="F180" s="64">
        <f t="shared" si="8"/>
        <v>100</v>
      </c>
      <c r="G180" s="27"/>
      <c r="H180" s="27"/>
      <c r="I180" s="27"/>
      <c r="J180" s="27"/>
      <c r="K180" s="27"/>
      <c r="L180" s="27"/>
      <c r="M180" s="27"/>
    </row>
    <row r="181" spans="1:13" s="23" customFormat="1" ht="12.75">
      <c r="A181" s="97" t="s">
        <v>153</v>
      </c>
      <c r="B181" s="42">
        <v>200</v>
      </c>
      <c r="C181" s="48" t="s">
        <v>344</v>
      </c>
      <c r="D181" s="72">
        <f t="shared" si="14"/>
        <v>216200</v>
      </c>
      <c r="E181" s="72">
        <f t="shared" si="14"/>
        <v>216100</v>
      </c>
      <c r="F181" s="64">
        <f t="shared" si="8"/>
        <v>100</v>
      </c>
      <c r="G181" s="27"/>
      <c r="H181" s="27"/>
      <c r="I181" s="27"/>
      <c r="J181" s="27"/>
      <c r="K181" s="27"/>
      <c r="L181" s="27"/>
      <c r="M181" s="27"/>
    </row>
    <row r="182" spans="1:13" s="23" customFormat="1" ht="12.75">
      <c r="A182" s="97" t="s">
        <v>157</v>
      </c>
      <c r="B182" s="42">
        <v>200</v>
      </c>
      <c r="C182" s="48" t="s">
        <v>343</v>
      </c>
      <c r="D182" s="72">
        <v>216200</v>
      </c>
      <c r="E182" s="72">
        <v>216100</v>
      </c>
      <c r="F182" s="64">
        <f t="shared" si="8"/>
        <v>100</v>
      </c>
      <c r="G182" s="27"/>
      <c r="H182" s="27"/>
      <c r="I182" s="27"/>
      <c r="J182" s="27"/>
      <c r="K182" s="27"/>
      <c r="L182" s="27"/>
      <c r="M182" s="27"/>
    </row>
    <row r="183" spans="1:13" s="23" customFormat="1" ht="24">
      <c r="A183" s="97" t="s">
        <v>236</v>
      </c>
      <c r="B183" s="42">
        <v>200</v>
      </c>
      <c r="C183" s="80" t="s">
        <v>573</v>
      </c>
      <c r="D183" s="72">
        <f>D185</f>
        <v>115600</v>
      </c>
      <c r="E183" s="72">
        <f>E185</f>
        <v>113869.12</v>
      </c>
      <c r="F183" s="64">
        <f t="shared" si="8"/>
        <v>1730.8800000000047</v>
      </c>
      <c r="G183" s="27"/>
      <c r="H183" s="27"/>
      <c r="I183" s="27"/>
      <c r="J183" s="27"/>
      <c r="K183" s="27"/>
      <c r="L183" s="27"/>
      <c r="M183" s="27"/>
    </row>
    <row r="184" spans="1:13" s="23" customFormat="1" ht="72">
      <c r="A184" s="94" t="s">
        <v>497</v>
      </c>
      <c r="B184" s="42">
        <v>200</v>
      </c>
      <c r="C184" s="80" t="s">
        <v>384</v>
      </c>
      <c r="D184" s="72">
        <v>115600</v>
      </c>
      <c r="E184" s="72">
        <f>E185</f>
        <v>113869.12</v>
      </c>
      <c r="F184" s="64">
        <f>D184-E184</f>
        <v>1730.8800000000047</v>
      </c>
      <c r="G184" s="27"/>
      <c r="H184" s="27"/>
      <c r="I184" s="27"/>
      <c r="J184" s="27"/>
      <c r="K184" s="27"/>
      <c r="L184" s="27"/>
      <c r="M184" s="27"/>
    </row>
    <row r="185" spans="1:13" s="23" customFormat="1" ht="48">
      <c r="A185" s="101" t="s">
        <v>249</v>
      </c>
      <c r="B185" s="42">
        <v>200</v>
      </c>
      <c r="C185" s="48" t="s">
        <v>352</v>
      </c>
      <c r="D185" s="74">
        <f aca="true" t="shared" si="15" ref="D185:E187">D188</f>
        <v>115600</v>
      </c>
      <c r="E185" s="74">
        <f t="shared" si="15"/>
        <v>113869.12</v>
      </c>
      <c r="F185" s="75">
        <f t="shared" si="8"/>
        <v>1730.8800000000047</v>
      </c>
      <c r="G185" s="27"/>
      <c r="H185" s="27"/>
      <c r="I185" s="27"/>
      <c r="J185" s="27"/>
      <c r="K185" s="27"/>
      <c r="L185" s="27"/>
      <c r="M185" s="27"/>
    </row>
    <row r="186" spans="1:13" s="23" customFormat="1" ht="24">
      <c r="A186" s="93" t="s">
        <v>397</v>
      </c>
      <c r="B186" s="42">
        <v>200</v>
      </c>
      <c r="C186" s="48" t="s">
        <v>385</v>
      </c>
      <c r="D186" s="72">
        <f t="shared" si="15"/>
        <v>115600</v>
      </c>
      <c r="E186" s="72">
        <f t="shared" si="15"/>
        <v>113869.12</v>
      </c>
      <c r="F186" s="64">
        <f>D186-E186</f>
        <v>1730.8800000000047</v>
      </c>
      <c r="G186" s="27"/>
      <c r="H186" s="27"/>
      <c r="I186" s="27"/>
      <c r="J186" s="27"/>
      <c r="K186" s="27"/>
      <c r="L186" s="27"/>
      <c r="M186" s="27"/>
    </row>
    <row r="187" spans="1:13" s="23" customFormat="1" ht="24">
      <c r="A187" s="93" t="s">
        <v>398</v>
      </c>
      <c r="B187" s="42">
        <v>200</v>
      </c>
      <c r="C187" s="48" t="s">
        <v>386</v>
      </c>
      <c r="D187" s="72">
        <f t="shared" si="15"/>
        <v>115600</v>
      </c>
      <c r="E187" s="72">
        <f t="shared" si="15"/>
        <v>113869.12</v>
      </c>
      <c r="F187" s="64">
        <f>D187-E187</f>
        <v>1730.8800000000047</v>
      </c>
      <c r="G187" s="27"/>
      <c r="H187" s="27"/>
      <c r="I187" s="27"/>
      <c r="J187" s="27"/>
      <c r="K187" s="27"/>
      <c r="L187" s="27"/>
      <c r="M187" s="27"/>
    </row>
    <row r="188" spans="1:13" s="23" customFormat="1" ht="34.5" customHeight="1">
      <c r="A188" s="97" t="s">
        <v>165</v>
      </c>
      <c r="B188" s="42">
        <v>200</v>
      </c>
      <c r="C188" s="48" t="s">
        <v>351</v>
      </c>
      <c r="D188" s="72">
        <f aca="true" t="shared" si="16" ref="D188:E190">D189</f>
        <v>115600</v>
      </c>
      <c r="E188" s="72">
        <f t="shared" si="16"/>
        <v>113869.12</v>
      </c>
      <c r="F188" s="64">
        <f t="shared" si="8"/>
        <v>1730.8800000000047</v>
      </c>
      <c r="G188" s="27"/>
      <c r="H188" s="27"/>
      <c r="I188" s="27"/>
      <c r="J188" s="27"/>
      <c r="K188" s="27"/>
      <c r="L188" s="27"/>
      <c r="M188" s="27"/>
    </row>
    <row r="189" spans="1:13" s="23" customFormat="1" ht="12.75">
      <c r="A189" s="97" t="s">
        <v>120</v>
      </c>
      <c r="B189" s="42">
        <v>200</v>
      </c>
      <c r="C189" s="48" t="s">
        <v>350</v>
      </c>
      <c r="D189" s="72">
        <f t="shared" si="16"/>
        <v>115600</v>
      </c>
      <c r="E189" s="72">
        <f t="shared" si="16"/>
        <v>113869.12</v>
      </c>
      <c r="F189" s="64">
        <f t="shared" si="8"/>
        <v>1730.8800000000047</v>
      </c>
      <c r="G189" s="27"/>
      <c r="H189" s="27"/>
      <c r="I189" s="27"/>
      <c r="J189" s="27"/>
      <c r="K189" s="27"/>
      <c r="L189" s="27"/>
      <c r="M189" s="27"/>
    </row>
    <row r="190" spans="1:13" s="23" customFormat="1" ht="12.75">
      <c r="A190" s="97" t="s">
        <v>153</v>
      </c>
      <c r="B190" s="42">
        <v>200</v>
      </c>
      <c r="C190" s="48" t="s">
        <v>349</v>
      </c>
      <c r="D190" s="72">
        <f t="shared" si="16"/>
        <v>115600</v>
      </c>
      <c r="E190" s="72">
        <f t="shared" si="16"/>
        <v>113869.12</v>
      </c>
      <c r="F190" s="64">
        <f t="shared" si="8"/>
        <v>1730.8800000000047</v>
      </c>
      <c r="G190" s="27"/>
      <c r="H190" s="27"/>
      <c r="I190" s="27"/>
      <c r="J190" s="27"/>
      <c r="K190" s="27"/>
      <c r="L190" s="27"/>
      <c r="M190" s="27"/>
    </row>
    <row r="191" spans="1:13" s="23" customFormat="1" ht="22.5" customHeight="1">
      <c r="A191" s="97" t="s">
        <v>157</v>
      </c>
      <c r="B191" s="42">
        <v>200</v>
      </c>
      <c r="C191" s="48" t="s">
        <v>348</v>
      </c>
      <c r="D191" s="72">
        <v>115600</v>
      </c>
      <c r="E191" s="72">
        <f>74900+13200+4269.12+21500</f>
        <v>113869.12</v>
      </c>
      <c r="F191" s="64">
        <f t="shared" si="8"/>
        <v>1730.8800000000047</v>
      </c>
      <c r="G191" s="27"/>
      <c r="H191" s="27"/>
      <c r="I191" s="27"/>
      <c r="J191" s="27"/>
      <c r="K191" s="27"/>
      <c r="L191" s="27"/>
      <c r="M191" s="27"/>
    </row>
    <row r="192" spans="1:13" s="23" customFormat="1" ht="24" hidden="1">
      <c r="A192" s="101" t="s">
        <v>250</v>
      </c>
      <c r="B192" s="42">
        <v>200</v>
      </c>
      <c r="C192" s="48" t="s">
        <v>251</v>
      </c>
      <c r="D192" s="74">
        <f aca="true" t="shared" si="17" ref="D192:E198">D193</f>
        <v>0</v>
      </c>
      <c r="E192" s="74">
        <f t="shared" si="17"/>
        <v>0</v>
      </c>
      <c r="F192" s="75">
        <f t="shared" si="8"/>
        <v>0</v>
      </c>
      <c r="G192" s="27"/>
      <c r="H192" s="27"/>
      <c r="I192" s="27"/>
      <c r="J192" s="27"/>
      <c r="K192" s="27"/>
      <c r="L192" s="27"/>
      <c r="M192" s="27"/>
    </row>
    <row r="193" spans="1:13" s="23" customFormat="1" ht="12.75" hidden="1">
      <c r="A193" s="97" t="s">
        <v>185</v>
      </c>
      <c r="B193" s="42">
        <v>200</v>
      </c>
      <c r="C193" s="48" t="s">
        <v>252</v>
      </c>
      <c r="D193" s="72">
        <f t="shared" si="17"/>
        <v>0</v>
      </c>
      <c r="E193" s="72">
        <f t="shared" si="17"/>
        <v>0</v>
      </c>
      <c r="F193" s="64">
        <f t="shared" si="8"/>
        <v>0</v>
      </c>
      <c r="G193" s="27"/>
      <c r="H193" s="27"/>
      <c r="I193" s="27"/>
      <c r="J193" s="27"/>
      <c r="K193" s="27"/>
      <c r="L193" s="27"/>
      <c r="M193" s="27"/>
    </row>
    <row r="194" spans="1:13" s="23" customFormat="1" ht="104.25" customHeight="1" hidden="1">
      <c r="A194" s="97" t="s">
        <v>193</v>
      </c>
      <c r="B194" s="42">
        <v>200</v>
      </c>
      <c r="C194" s="48" t="s">
        <v>253</v>
      </c>
      <c r="D194" s="72">
        <f>D196</f>
        <v>0</v>
      </c>
      <c r="E194" s="72">
        <f>E196</f>
        <v>0</v>
      </c>
      <c r="F194" s="64">
        <f>D194-E194</f>
        <v>0</v>
      </c>
      <c r="G194" s="27"/>
      <c r="H194" s="27"/>
      <c r="I194" s="27"/>
      <c r="J194" s="27"/>
      <c r="K194" s="27"/>
      <c r="L194" s="27"/>
      <c r="M194" s="27"/>
    </row>
    <row r="195" spans="1:13" s="23" customFormat="1" ht="16.5" customHeight="1" hidden="1">
      <c r="A195" s="97" t="s">
        <v>185</v>
      </c>
      <c r="B195" s="42">
        <v>200</v>
      </c>
      <c r="C195" s="48" t="s">
        <v>409</v>
      </c>
      <c r="D195" s="72">
        <f t="shared" si="17"/>
        <v>0</v>
      </c>
      <c r="E195" s="72">
        <f t="shared" si="17"/>
        <v>0</v>
      </c>
      <c r="F195" s="64">
        <f>D195-E195</f>
        <v>0</v>
      </c>
      <c r="G195" s="27"/>
      <c r="H195" s="27"/>
      <c r="I195" s="27"/>
      <c r="J195" s="27"/>
      <c r="K195" s="27"/>
      <c r="L195" s="27"/>
      <c r="M195" s="27"/>
    </row>
    <row r="196" spans="1:13" s="23" customFormat="1" ht="12.75" hidden="1">
      <c r="A196" s="97" t="s">
        <v>195</v>
      </c>
      <c r="B196" s="42">
        <v>200</v>
      </c>
      <c r="C196" s="48" t="s">
        <v>254</v>
      </c>
      <c r="D196" s="72">
        <f t="shared" si="17"/>
        <v>0</v>
      </c>
      <c r="E196" s="72">
        <f t="shared" si="17"/>
        <v>0</v>
      </c>
      <c r="F196" s="64">
        <f t="shared" si="8"/>
        <v>0</v>
      </c>
      <c r="G196" s="27"/>
      <c r="H196" s="27"/>
      <c r="I196" s="27"/>
      <c r="J196" s="27"/>
      <c r="K196" s="27"/>
      <c r="L196" s="27"/>
      <c r="M196" s="27"/>
    </row>
    <row r="197" spans="1:13" s="23" customFormat="1" ht="12.75" hidden="1">
      <c r="A197" s="113" t="s">
        <v>120</v>
      </c>
      <c r="B197" s="42">
        <v>200</v>
      </c>
      <c r="C197" s="48" t="s">
        <v>255</v>
      </c>
      <c r="D197" s="72">
        <f t="shared" si="17"/>
        <v>0</v>
      </c>
      <c r="E197" s="72">
        <f t="shared" si="17"/>
        <v>0</v>
      </c>
      <c r="F197" s="64">
        <f t="shared" si="8"/>
        <v>0</v>
      </c>
      <c r="G197" s="27"/>
      <c r="H197" s="27"/>
      <c r="I197" s="27"/>
      <c r="J197" s="27"/>
      <c r="K197" s="27"/>
      <c r="L197" s="27"/>
      <c r="M197" s="27"/>
    </row>
    <row r="198" spans="1:13" s="23" customFormat="1" ht="12.75" hidden="1">
      <c r="A198" s="113" t="s">
        <v>198</v>
      </c>
      <c r="B198" s="42">
        <v>200</v>
      </c>
      <c r="C198" s="48" t="s">
        <v>256</v>
      </c>
      <c r="D198" s="72">
        <f t="shared" si="17"/>
        <v>0</v>
      </c>
      <c r="E198" s="72">
        <f t="shared" si="17"/>
        <v>0</v>
      </c>
      <c r="F198" s="64">
        <f t="shared" si="8"/>
        <v>0</v>
      </c>
      <c r="G198" s="27"/>
      <c r="H198" s="27"/>
      <c r="I198" s="27"/>
      <c r="J198" s="27"/>
      <c r="K198" s="27"/>
      <c r="L198" s="27"/>
      <c r="M198" s="27"/>
    </row>
    <row r="199" spans="1:13" s="23" customFormat="1" ht="33" customHeight="1" hidden="1">
      <c r="A199" s="97" t="s">
        <v>200</v>
      </c>
      <c r="B199" s="42">
        <v>200</v>
      </c>
      <c r="C199" s="48" t="s">
        <v>257</v>
      </c>
      <c r="D199" s="72"/>
      <c r="E199" s="72"/>
      <c r="F199" s="64">
        <f t="shared" si="8"/>
        <v>0</v>
      </c>
      <c r="G199" s="27"/>
      <c r="H199" s="27"/>
      <c r="I199" s="27"/>
      <c r="J199" s="27"/>
      <c r="K199" s="27"/>
      <c r="L199" s="27"/>
      <c r="M199" s="27"/>
    </row>
    <row r="200" spans="1:13" s="23" customFormat="1" ht="12.75">
      <c r="A200" s="114" t="s">
        <v>258</v>
      </c>
      <c r="B200" s="42">
        <v>200</v>
      </c>
      <c r="C200" s="48" t="s">
        <v>259</v>
      </c>
      <c r="D200" s="74">
        <f>D201+D226</f>
        <v>1456900</v>
      </c>
      <c r="E200" s="74">
        <f>E201+E226</f>
        <v>1355919.46</v>
      </c>
      <c r="F200" s="75">
        <f t="shared" si="8"/>
        <v>100980.54000000004</v>
      </c>
      <c r="G200" s="27"/>
      <c r="H200" s="27"/>
      <c r="I200" s="27"/>
      <c r="J200" s="27"/>
      <c r="K200" s="27"/>
      <c r="L200" s="27"/>
      <c r="M200" s="27"/>
    </row>
    <row r="201" spans="1:13" s="23" customFormat="1" ht="12.75">
      <c r="A201" s="112" t="s">
        <v>260</v>
      </c>
      <c r="B201" s="42">
        <v>200</v>
      </c>
      <c r="C201" s="48" t="s">
        <v>261</v>
      </c>
      <c r="D201" s="74">
        <f>D202+D212</f>
        <v>522200</v>
      </c>
      <c r="E201" s="74">
        <f>E202+E212</f>
        <v>516908.09</v>
      </c>
      <c r="F201" s="75">
        <f t="shared" si="8"/>
        <v>5291.909999999974</v>
      </c>
      <c r="G201" s="27"/>
      <c r="H201" s="27"/>
      <c r="I201" s="27"/>
      <c r="J201" s="27"/>
      <c r="K201" s="27"/>
      <c r="L201" s="27"/>
      <c r="M201" s="27"/>
    </row>
    <row r="202" spans="1:13" s="23" customFormat="1" ht="12.75" hidden="1">
      <c r="A202" s="113" t="s">
        <v>185</v>
      </c>
      <c r="B202" s="42">
        <v>200</v>
      </c>
      <c r="C202" s="48" t="s">
        <v>262</v>
      </c>
      <c r="D202" s="72">
        <f aca="true" t="shared" si="18" ref="D202:E208">D203</f>
        <v>0</v>
      </c>
      <c r="E202" s="72">
        <f t="shared" si="18"/>
        <v>0</v>
      </c>
      <c r="F202" s="64">
        <f t="shared" si="8"/>
        <v>0</v>
      </c>
      <c r="G202" s="27"/>
      <c r="H202" s="27"/>
      <c r="I202" s="27"/>
      <c r="J202" s="27"/>
      <c r="K202" s="27"/>
      <c r="L202" s="27"/>
      <c r="M202" s="27"/>
    </row>
    <row r="203" spans="1:13" s="23" customFormat="1" ht="72" hidden="1">
      <c r="A203" s="97" t="s">
        <v>263</v>
      </c>
      <c r="B203" s="42">
        <v>200</v>
      </c>
      <c r="C203" s="48" t="s">
        <v>264</v>
      </c>
      <c r="D203" s="72">
        <f t="shared" si="18"/>
        <v>0</v>
      </c>
      <c r="E203" s="72">
        <f t="shared" si="18"/>
        <v>0</v>
      </c>
      <c r="F203" s="64">
        <f t="shared" si="8"/>
        <v>0</v>
      </c>
      <c r="G203" s="27"/>
      <c r="H203" s="27"/>
      <c r="I203" s="27"/>
      <c r="J203" s="27"/>
      <c r="K203" s="27"/>
      <c r="L203" s="27"/>
      <c r="M203" s="27"/>
    </row>
    <row r="204" spans="1:13" s="23" customFormat="1" ht="93.75" customHeight="1" hidden="1">
      <c r="A204" s="97" t="s">
        <v>265</v>
      </c>
      <c r="B204" s="42">
        <v>200</v>
      </c>
      <c r="C204" s="48" t="s">
        <v>264</v>
      </c>
      <c r="D204" s="72">
        <f>D207</f>
        <v>0</v>
      </c>
      <c r="E204" s="72">
        <f>E207</f>
        <v>0</v>
      </c>
      <c r="F204" s="64">
        <f t="shared" si="8"/>
        <v>0</v>
      </c>
      <c r="G204" s="27"/>
      <c r="H204" s="27"/>
      <c r="I204" s="27"/>
      <c r="J204" s="27"/>
      <c r="K204" s="27"/>
      <c r="L204" s="27"/>
      <c r="M204" s="27"/>
    </row>
    <row r="205" spans="1:13" s="23" customFormat="1" ht="17.25" customHeight="1" hidden="1">
      <c r="A205" s="97" t="s">
        <v>410</v>
      </c>
      <c r="B205" s="42">
        <v>200</v>
      </c>
      <c r="C205" s="48" t="s">
        <v>411</v>
      </c>
      <c r="D205" s="72">
        <f>D207</f>
        <v>0</v>
      </c>
      <c r="E205" s="72">
        <f>E207</f>
        <v>0</v>
      </c>
      <c r="F205" s="64">
        <f>D205-E205</f>
        <v>0</v>
      </c>
      <c r="G205" s="27"/>
      <c r="H205" s="27"/>
      <c r="I205" s="27"/>
      <c r="J205" s="27"/>
      <c r="K205" s="27"/>
      <c r="L205" s="27"/>
      <c r="M205" s="27"/>
    </row>
    <row r="206" spans="1:13" s="23" customFormat="1" ht="62.25" customHeight="1" hidden="1">
      <c r="A206" s="97" t="s">
        <v>412</v>
      </c>
      <c r="B206" s="42">
        <v>200</v>
      </c>
      <c r="C206" s="48" t="s">
        <v>413</v>
      </c>
      <c r="D206" s="72">
        <f t="shared" si="18"/>
        <v>0</v>
      </c>
      <c r="E206" s="72">
        <f t="shared" si="18"/>
        <v>0</v>
      </c>
      <c r="F206" s="64">
        <f>D206-E206</f>
        <v>0</v>
      </c>
      <c r="G206" s="27"/>
      <c r="H206" s="27"/>
      <c r="I206" s="27"/>
      <c r="J206" s="27"/>
      <c r="K206" s="27"/>
      <c r="L206" s="27"/>
      <c r="M206" s="27"/>
    </row>
    <row r="207" spans="1:13" s="23" customFormat="1" ht="12.75" hidden="1">
      <c r="A207" s="97" t="s">
        <v>120</v>
      </c>
      <c r="B207" s="42">
        <v>200</v>
      </c>
      <c r="C207" s="48" t="s">
        <v>266</v>
      </c>
      <c r="D207" s="72">
        <f t="shared" si="18"/>
        <v>0</v>
      </c>
      <c r="E207" s="72">
        <f t="shared" si="18"/>
        <v>0</v>
      </c>
      <c r="F207" s="64">
        <f t="shared" si="8"/>
        <v>0</v>
      </c>
      <c r="G207" s="27"/>
      <c r="H207" s="27"/>
      <c r="I207" s="27"/>
      <c r="J207" s="27"/>
      <c r="K207" s="27"/>
      <c r="L207" s="27"/>
      <c r="M207" s="27"/>
    </row>
    <row r="208" spans="1:13" s="23" customFormat="1" ht="24" customHeight="1" hidden="1">
      <c r="A208" s="93" t="s">
        <v>398</v>
      </c>
      <c r="B208" s="42">
        <v>200</v>
      </c>
      <c r="C208" s="48" t="s">
        <v>267</v>
      </c>
      <c r="D208" s="72">
        <f t="shared" si="18"/>
        <v>0</v>
      </c>
      <c r="E208" s="72">
        <f t="shared" si="18"/>
        <v>0</v>
      </c>
      <c r="F208" s="64">
        <f t="shared" si="8"/>
        <v>0</v>
      </c>
      <c r="G208" s="27"/>
      <c r="H208" s="27"/>
      <c r="I208" s="27"/>
      <c r="J208" s="27"/>
      <c r="K208" s="27"/>
      <c r="L208" s="27"/>
      <c r="M208" s="27"/>
    </row>
    <row r="209" spans="1:13" s="23" customFormat="1" ht="48" hidden="1">
      <c r="A209" s="97" t="s">
        <v>268</v>
      </c>
      <c r="B209" s="42">
        <v>200</v>
      </c>
      <c r="C209" s="48" t="s">
        <v>269</v>
      </c>
      <c r="D209" s="72"/>
      <c r="E209" s="72"/>
      <c r="F209" s="64">
        <f t="shared" si="8"/>
        <v>0</v>
      </c>
      <c r="G209" s="27"/>
      <c r="H209" s="27"/>
      <c r="I209" s="27"/>
      <c r="J209" s="27"/>
      <c r="K209" s="27"/>
      <c r="L209" s="27"/>
      <c r="M209" s="27"/>
    </row>
    <row r="210" spans="1:13" s="23" customFormat="1" ht="24">
      <c r="A210" s="94" t="s">
        <v>236</v>
      </c>
      <c r="B210" s="42">
        <v>200</v>
      </c>
      <c r="C210" s="48" t="s">
        <v>414</v>
      </c>
      <c r="D210" s="72">
        <f>D211</f>
        <v>522200</v>
      </c>
      <c r="E210" s="72">
        <f>E211</f>
        <v>516908.09</v>
      </c>
      <c r="F210" s="64">
        <f t="shared" si="8"/>
        <v>5291.909999999974</v>
      </c>
      <c r="G210" s="27"/>
      <c r="H210" s="27"/>
      <c r="I210" s="27"/>
      <c r="J210" s="27"/>
      <c r="K210" s="27"/>
      <c r="L210" s="27"/>
      <c r="M210" s="27"/>
    </row>
    <row r="211" spans="1:13" s="23" customFormat="1" ht="72">
      <c r="A211" s="94" t="s">
        <v>497</v>
      </c>
      <c r="B211" s="42">
        <v>200</v>
      </c>
      <c r="C211" s="48" t="s">
        <v>271</v>
      </c>
      <c r="D211" s="72">
        <f>D212</f>
        <v>522200</v>
      </c>
      <c r="E211" s="72">
        <f>E212</f>
        <v>516908.09</v>
      </c>
      <c r="F211" s="64">
        <f>D211-E211</f>
        <v>5291.909999999974</v>
      </c>
      <c r="G211" s="27"/>
      <c r="H211" s="27"/>
      <c r="I211" s="27"/>
      <c r="J211" s="27"/>
      <c r="K211" s="27"/>
      <c r="L211" s="27"/>
      <c r="M211" s="27"/>
    </row>
    <row r="212" spans="1:13" s="23" customFormat="1" ht="24">
      <c r="A212" s="97" t="s">
        <v>270</v>
      </c>
      <c r="B212" s="42">
        <v>200</v>
      </c>
      <c r="C212" s="48" t="s">
        <v>581</v>
      </c>
      <c r="D212" s="72">
        <f>D213</f>
        <v>522200</v>
      </c>
      <c r="E212" s="72">
        <f>E219+E218</f>
        <v>516908.09</v>
      </c>
      <c r="F212" s="64">
        <f t="shared" si="8"/>
        <v>5291.909999999974</v>
      </c>
      <c r="G212" s="27"/>
      <c r="H212" s="27"/>
      <c r="I212" s="27"/>
      <c r="J212" s="27"/>
      <c r="K212" s="27"/>
      <c r="L212" s="27"/>
      <c r="M212" s="27"/>
    </row>
    <row r="213" spans="1:13" s="23" customFormat="1" ht="24">
      <c r="A213" s="93" t="s">
        <v>397</v>
      </c>
      <c r="B213" s="42">
        <v>200</v>
      </c>
      <c r="C213" s="48" t="s">
        <v>415</v>
      </c>
      <c r="D213" s="72">
        <f>D214</f>
        <v>522200</v>
      </c>
      <c r="E213" s="72">
        <f>E214</f>
        <v>516908.09</v>
      </c>
      <c r="F213" s="64">
        <f aca="true" t="shared" si="19" ref="F213:F218">D213-E213</f>
        <v>5291.909999999974</v>
      </c>
      <c r="G213" s="27"/>
      <c r="H213" s="27"/>
      <c r="I213" s="27"/>
      <c r="J213" s="27"/>
      <c r="K213" s="27"/>
      <c r="L213" s="27"/>
      <c r="M213" s="27"/>
    </row>
    <row r="214" spans="1:13" s="23" customFormat="1" ht="24">
      <c r="A214" s="93" t="s">
        <v>398</v>
      </c>
      <c r="B214" s="42">
        <v>200</v>
      </c>
      <c r="C214" s="48" t="s">
        <v>416</v>
      </c>
      <c r="D214" s="72">
        <f>D219+D215</f>
        <v>522200</v>
      </c>
      <c r="E214" s="72">
        <f>E219+E218</f>
        <v>516908.09</v>
      </c>
      <c r="F214" s="64">
        <f t="shared" si="19"/>
        <v>5291.909999999974</v>
      </c>
      <c r="G214" s="27"/>
      <c r="H214" s="27"/>
      <c r="I214" s="27"/>
      <c r="J214" s="27"/>
      <c r="K214" s="27"/>
      <c r="L214" s="27"/>
      <c r="M214" s="27"/>
    </row>
    <row r="215" spans="1:13" s="23" customFormat="1" ht="36">
      <c r="A215" s="97" t="s">
        <v>516</v>
      </c>
      <c r="B215" s="42">
        <v>200</v>
      </c>
      <c r="C215" s="48" t="s">
        <v>517</v>
      </c>
      <c r="D215" s="72">
        <v>494700</v>
      </c>
      <c r="E215" s="72">
        <f>E216</f>
        <v>494611</v>
      </c>
      <c r="F215" s="64">
        <f t="shared" si="19"/>
        <v>89</v>
      </c>
      <c r="G215" s="27"/>
      <c r="H215" s="27"/>
      <c r="I215" s="27"/>
      <c r="J215" s="27"/>
      <c r="K215" s="27"/>
      <c r="L215" s="27"/>
      <c r="M215" s="27"/>
    </row>
    <row r="216" spans="1:13" s="23" customFormat="1" ht="12.75">
      <c r="A216" s="97" t="s">
        <v>120</v>
      </c>
      <c r="B216" s="42">
        <v>200</v>
      </c>
      <c r="C216" s="48" t="s">
        <v>518</v>
      </c>
      <c r="D216" s="72">
        <v>494700</v>
      </c>
      <c r="E216" s="72">
        <f>E218</f>
        <v>494611</v>
      </c>
      <c r="F216" s="64">
        <f t="shared" si="19"/>
        <v>89</v>
      </c>
      <c r="G216" s="27"/>
      <c r="H216" s="27"/>
      <c r="I216" s="27"/>
      <c r="J216" s="27"/>
      <c r="K216" s="27"/>
      <c r="L216" s="27"/>
      <c r="M216" s="27"/>
    </row>
    <row r="217" spans="1:13" s="23" customFormat="1" ht="12.75">
      <c r="A217" s="97" t="s">
        <v>153</v>
      </c>
      <c r="B217" s="42">
        <v>200</v>
      </c>
      <c r="C217" s="48" t="s">
        <v>557</v>
      </c>
      <c r="D217" s="72">
        <v>494700</v>
      </c>
      <c r="E217" s="72">
        <f>E218</f>
        <v>494611</v>
      </c>
      <c r="F217" s="64">
        <f t="shared" si="19"/>
        <v>89</v>
      </c>
      <c r="G217" s="27"/>
      <c r="H217" s="27"/>
      <c r="I217" s="27"/>
      <c r="J217" s="27"/>
      <c r="K217" s="27"/>
      <c r="L217" s="27"/>
      <c r="M217" s="27"/>
    </row>
    <row r="218" spans="1:13" s="23" customFormat="1" ht="23.25" customHeight="1">
      <c r="A218" s="97" t="s">
        <v>157</v>
      </c>
      <c r="B218" s="42">
        <v>200</v>
      </c>
      <c r="C218" s="48" t="s">
        <v>510</v>
      </c>
      <c r="D218" s="72">
        <v>494700</v>
      </c>
      <c r="E218" s="72">
        <v>494611</v>
      </c>
      <c r="F218" s="64">
        <f t="shared" si="19"/>
        <v>89</v>
      </c>
      <c r="G218" s="27"/>
      <c r="H218" s="27"/>
      <c r="I218" s="27"/>
      <c r="J218" s="27"/>
      <c r="K218" s="27"/>
      <c r="L218" s="27"/>
      <c r="M218" s="27"/>
    </row>
    <row r="219" spans="1:13" s="23" customFormat="1" ht="33" customHeight="1">
      <c r="A219" s="97" t="s">
        <v>165</v>
      </c>
      <c r="B219" s="42">
        <v>200</v>
      </c>
      <c r="C219" s="48" t="s">
        <v>356</v>
      </c>
      <c r="D219" s="72">
        <f>D220+D224</f>
        <v>27500</v>
      </c>
      <c r="E219" s="72">
        <f>E220+E224</f>
        <v>22297.09</v>
      </c>
      <c r="F219" s="64">
        <f t="shared" si="8"/>
        <v>5202.91</v>
      </c>
      <c r="G219" s="27"/>
      <c r="H219" s="27"/>
      <c r="I219" s="27"/>
      <c r="J219" s="27"/>
      <c r="K219" s="27"/>
      <c r="L219" s="27"/>
      <c r="M219" s="27"/>
    </row>
    <row r="220" spans="1:13" s="23" customFormat="1" ht="12" customHeight="1">
      <c r="A220" s="97" t="s">
        <v>120</v>
      </c>
      <c r="B220" s="42">
        <v>200</v>
      </c>
      <c r="C220" s="48" t="s">
        <v>357</v>
      </c>
      <c r="D220" s="72">
        <f>D222+D223</f>
        <v>27500</v>
      </c>
      <c r="E220" s="72">
        <f>E222+E223</f>
        <v>22297.09</v>
      </c>
      <c r="F220" s="64">
        <f t="shared" si="8"/>
        <v>5202.91</v>
      </c>
      <c r="G220" s="27"/>
      <c r="H220" s="27"/>
      <c r="I220" s="27"/>
      <c r="J220" s="27"/>
      <c r="K220" s="27"/>
      <c r="L220" s="27"/>
      <c r="M220" s="27"/>
    </row>
    <row r="221" spans="1:13" s="23" customFormat="1" ht="12" customHeight="1">
      <c r="A221" s="97" t="s">
        <v>153</v>
      </c>
      <c r="B221" s="42">
        <v>200</v>
      </c>
      <c r="C221" s="48" t="s">
        <v>556</v>
      </c>
      <c r="D221" s="72">
        <v>27500</v>
      </c>
      <c r="E221" s="72">
        <v>22297.09</v>
      </c>
      <c r="F221" s="64">
        <f>D221-E221</f>
        <v>5202.91</v>
      </c>
      <c r="G221" s="27"/>
      <c r="H221" s="27"/>
      <c r="I221" s="27"/>
      <c r="J221" s="27"/>
      <c r="K221" s="27"/>
      <c r="L221" s="27"/>
      <c r="M221" s="27"/>
    </row>
    <row r="222" spans="1:13" s="23" customFormat="1" ht="12.75">
      <c r="A222" s="97" t="s">
        <v>159</v>
      </c>
      <c r="B222" s="42">
        <v>200</v>
      </c>
      <c r="C222" s="48" t="s">
        <v>355</v>
      </c>
      <c r="D222" s="72">
        <v>27500</v>
      </c>
      <c r="E222" s="72">
        <v>22297.09</v>
      </c>
      <c r="F222" s="64">
        <f>D222-E222</f>
        <v>5202.91</v>
      </c>
      <c r="G222" s="27"/>
      <c r="H222" s="27"/>
      <c r="I222" s="27"/>
      <c r="J222" s="27"/>
      <c r="K222" s="27"/>
      <c r="L222" s="27"/>
      <c r="M222" s="27"/>
    </row>
    <row r="223" spans="1:13" s="23" customFormat="1" ht="12.75" hidden="1">
      <c r="A223" s="97"/>
      <c r="B223" s="42"/>
      <c r="C223" s="48"/>
      <c r="D223" s="72"/>
      <c r="E223" s="72"/>
      <c r="F223" s="64"/>
      <c r="G223" s="27"/>
      <c r="H223" s="27"/>
      <c r="I223" s="27"/>
      <c r="J223" s="27"/>
      <c r="K223" s="27"/>
      <c r="L223" s="27"/>
      <c r="M223" s="27"/>
    </row>
    <row r="224" spans="1:13" s="23" customFormat="1" ht="12.75" hidden="1">
      <c r="A224" s="97" t="s">
        <v>161</v>
      </c>
      <c r="B224" s="42">
        <v>200</v>
      </c>
      <c r="C224" s="48" t="s">
        <v>354</v>
      </c>
      <c r="D224" s="72">
        <f>D225</f>
        <v>0</v>
      </c>
      <c r="E224" s="72">
        <f>E225</f>
        <v>0</v>
      </c>
      <c r="F224" s="64">
        <f t="shared" si="8"/>
        <v>0</v>
      </c>
      <c r="G224" s="27"/>
      <c r="H224" s="27"/>
      <c r="I224" s="27"/>
      <c r="J224" s="27"/>
      <c r="K224" s="27"/>
      <c r="L224" s="27"/>
      <c r="M224" s="27"/>
    </row>
    <row r="225" spans="1:13" s="23" customFormat="1" ht="24" hidden="1">
      <c r="A225" s="97" t="s">
        <v>176</v>
      </c>
      <c r="B225" s="42">
        <v>200</v>
      </c>
      <c r="C225" s="48" t="s">
        <v>353</v>
      </c>
      <c r="D225" s="72"/>
      <c r="E225" s="72"/>
      <c r="F225" s="64">
        <f t="shared" si="8"/>
        <v>0</v>
      </c>
      <c r="G225" s="27"/>
      <c r="H225" s="27"/>
      <c r="I225" s="27"/>
      <c r="J225" s="27"/>
      <c r="K225" s="27"/>
      <c r="L225" s="27"/>
      <c r="M225" s="27"/>
    </row>
    <row r="226" spans="1:13" s="23" customFormat="1" ht="12.75">
      <c r="A226" s="101" t="s">
        <v>273</v>
      </c>
      <c r="B226" s="42">
        <v>200</v>
      </c>
      <c r="C226" s="48" t="s">
        <v>274</v>
      </c>
      <c r="D226" s="74">
        <f>D227</f>
        <v>934700</v>
      </c>
      <c r="E226" s="74">
        <f>E227</f>
        <v>839011.37</v>
      </c>
      <c r="F226" s="75">
        <f t="shared" si="8"/>
        <v>95688.63</v>
      </c>
      <c r="G226" s="27"/>
      <c r="H226" s="27"/>
      <c r="I226" s="27"/>
      <c r="J226" s="27"/>
      <c r="K226" s="27"/>
      <c r="L226" s="27"/>
      <c r="M226" s="27"/>
    </row>
    <row r="227" spans="1:13" s="23" customFormat="1" ht="24">
      <c r="A227" s="97" t="s">
        <v>236</v>
      </c>
      <c r="B227" s="42">
        <v>200</v>
      </c>
      <c r="C227" s="48" t="s">
        <v>275</v>
      </c>
      <c r="D227" s="72">
        <f>D228+D237</f>
        <v>934700</v>
      </c>
      <c r="E227" s="72">
        <f>E228+E237</f>
        <v>839011.37</v>
      </c>
      <c r="F227" s="64">
        <f t="shared" si="8"/>
        <v>95688.63</v>
      </c>
      <c r="G227" s="27"/>
      <c r="H227" s="27"/>
      <c r="I227" s="27"/>
      <c r="J227" s="27"/>
      <c r="K227" s="27"/>
      <c r="L227" s="27"/>
      <c r="M227" s="27"/>
    </row>
    <row r="228" spans="1:13" s="23" customFormat="1" ht="60">
      <c r="A228" s="97" t="s">
        <v>465</v>
      </c>
      <c r="B228" s="42">
        <v>200</v>
      </c>
      <c r="C228" s="48" t="s">
        <v>276</v>
      </c>
      <c r="D228" s="72">
        <f aca="true" t="shared" si="20" ref="D228:E230">D231</f>
        <v>714700</v>
      </c>
      <c r="E228" s="72">
        <f t="shared" si="20"/>
        <v>619821.85</v>
      </c>
      <c r="F228" s="64">
        <f t="shared" si="8"/>
        <v>94878.15000000002</v>
      </c>
      <c r="G228" s="27"/>
      <c r="H228" s="27"/>
      <c r="I228" s="27"/>
      <c r="J228" s="27"/>
      <c r="K228" s="27"/>
      <c r="L228" s="27"/>
      <c r="M228" s="27"/>
    </row>
    <row r="229" spans="1:13" s="23" customFormat="1" ht="24">
      <c r="A229" s="93" t="s">
        <v>397</v>
      </c>
      <c r="B229" s="42">
        <v>200</v>
      </c>
      <c r="C229" s="48" t="s">
        <v>387</v>
      </c>
      <c r="D229" s="72">
        <f t="shared" si="20"/>
        <v>714700</v>
      </c>
      <c r="E229" s="72">
        <f t="shared" si="20"/>
        <v>619821.85</v>
      </c>
      <c r="F229" s="64">
        <f>D229-E229</f>
        <v>94878.15000000002</v>
      </c>
      <c r="G229" s="27"/>
      <c r="H229" s="27"/>
      <c r="I229" s="27"/>
      <c r="J229" s="27"/>
      <c r="K229" s="27"/>
      <c r="L229" s="27"/>
      <c r="M229" s="27"/>
    </row>
    <row r="230" spans="1:13" s="23" customFormat="1" ht="24">
      <c r="A230" s="93" t="s">
        <v>398</v>
      </c>
      <c r="B230" s="42">
        <v>200</v>
      </c>
      <c r="C230" s="48" t="s">
        <v>388</v>
      </c>
      <c r="D230" s="72">
        <f t="shared" si="20"/>
        <v>714700</v>
      </c>
      <c r="E230" s="72">
        <f t="shared" si="20"/>
        <v>619821.85</v>
      </c>
      <c r="F230" s="64">
        <f>D230-E230</f>
        <v>94878.15000000002</v>
      </c>
      <c r="G230" s="27"/>
      <c r="H230" s="27"/>
      <c r="I230" s="27"/>
      <c r="J230" s="27"/>
      <c r="K230" s="27"/>
      <c r="L230" s="27"/>
      <c r="M230" s="27"/>
    </row>
    <row r="231" spans="1:13" s="23" customFormat="1" ht="33" customHeight="1">
      <c r="A231" s="97" t="s">
        <v>165</v>
      </c>
      <c r="B231" s="42">
        <v>200</v>
      </c>
      <c r="C231" s="48" t="s">
        <v>277</v>
      </c>
      <c r="D231" s="72">
        <f>D232</f>
        <v>714700</v>
      </c>
      <c r="E231" s="72">
        <f>E232</f>
        <v>619821.85</v>
      </c>
      <c r="F231" s="64">
        <f t="shared" si="8"/>
        <v>94878.15000000002</v>
      </c>
      <c r="G231" s="27"/>
      <c r="H231" s="27"/>
      <c r="I231" s="27"/>
      <c r="J231" s="27"/>
      <c r="K231" s="27"/>
      <c r="L231" s="27"/>
      <c r="M231" s="27"/>
    </row>
    <row r="232" spans="1:13" s="23" customFormat="1" ht="12.75">
      <c r="A232" s="115" t="s">
        <v>120</v>
      </c>
      <c r="B232" s="42">
        <v>200</v>
      </c>
      <c r="C232" s="48" t="s">
        <v>278</v>
      </c>
      <c r="D232" s="72">
        <f>D233</f>
        <v>714700</v>
      </c>
      <c r="E232" s="72">
        <f>E233</f>
        <v>619821.85</v>
      </c>
      <c r="F232" s="64">
        <f t="shared" si="8"/>
        <v>94878.15000000002</v>
      </c>
      <c r="G232" s="27"/>
      <c r="H232" s="27"/>
      <c r="I232" s="27"/>
      <c r="J232" s="27"/>
      <c r="K232" s="27"/>
      <c r="L232" s="27"/>
      <c r="M232" s="27"/>
    </row>
    <row r="233" spans="1:13" s="23" customFormat="1" ht="12.75">
      <c r="A233" s="97" t="s">
        <v>153</v>
      </c>
      <c r="B233" s="42">
        <v>200</v>
      </c>
      <c r="C233" s="48" t="s">
        <v>279</v>
      </c>
      <c r="D233" s="72">
        <f>D234+D235+D236</f>
        <v>714700</v>
      </c>
      <c r="E233" s="72">
        <f>E234+E235+E236</f>
        <v>619821.85</v>
      </c>
      <c r="F233" s="64">
        <f t="shared" si="8"/>
        <v>94878.15000000002</v>
      </c>
      <c r="G233" s="27"/>
      <c r="H233" s="27"/>
      <c r="I233" s="27"/>
      <c r="J233" s="27"/>
      <c r="K233" s="27"/>
      <c r="L233" s="27"/>
      <c r="M233" s="27"/>
    </row>
    <row r="234" spans="1:13" s="23" customFormat="1" ht="12.75">
      <c r="A234" s="97" t="s">
        <v>171</v>
      </c>
      <c r="B234" s="42">
        <v>200</v>
      </c>
      <c r="C234" s="48" t="s">
        <v>280</v>
      </c>
      <c r="D234" s="72">
        <v>679700</v>
      </c>
      <c r="E234" s="72">
        <f>528121.93+3987.77+1098.5+1462.61+16114.95+21948.76+12087.33</f>
        <v>584821.85</v>
      </c>
      <c r="F234" s="64">
        <f t="shared" si="8"/>
        <v>94878.15000000002</v>
      </c>
      <c r="G234" s="27"/>
      <c r="H234" s="27"/>
      <c r="I234" s="27"/>
      <c r="J234" s="27"/>
      <c r="K234" s="27"/>
      <c r="L234" s="27"/>
      <c r="M234" s="27"/>
    </row>
    <row r="235" spans="1:13" s="23" customFormat="1" ht="12.75">
      <c r="A235" s="97" t="s">
        <v>272</v>
      </c>
      <c r="B235" s="42">
        <v>200</v>
      </c>
      <c r="C235" s="48" t="s">
        <v>281</v>
      </c>
      <c r="D235" s="72">
        <f>45500+3500-14000</f>
        <v>35000</v>
      </c>
      <c r="E235" s="72">
        <v>35000</v>
      </c>
      <c r="F235" s="64">
        <v>0</v>
      </c>
      <c r="G235" s="27"/>
      <c r="H235" s="27"/>
      <c r="I235" s="27"/>
      <c r="J235" s="27"/>
      <c r="K235" s="27"/>
      <c r="L235" s="27"/>
      <c r="M235" s="27"/>
    </row>
    <row r="236" spans="1:13" s="23" customFormat="1" ht="24" hidden="1">
      <c r="A236" s="97" t="s">
        <v>176</v>
      </c>
      <c r="B236" s="42">
        <v>200</v>
      </c>
      <c r="C236" s="48" t="s">
        <v>464</v>
      </c>
      <c r="D236" s="72"/>
      <c r="E236" s="72"/>
      <c r="F236" s="64"/>
      <c r="G236" s="27"/>
      <c r="H236" s="27"/>
      <c r="I236" s="27"/>
      <c r="J236" s="27"/>
      <c r="K236" s="27"/>
      <c r="L236" s="27"/>
      <c r="M236" s="27"/>
    </row>
    <row r="237" spans="1:13" s="23" customFormat="1" ht="72">
      <c r="A237" s="94" t="s">
        <v>497</v>
      </c>
      <c r="B237" s="42">
        <v>200</v>
      </c>
      <c r="C237" s="48" t="s">
        <v>389</v>
      </c>
      <c r="D237" s="72">
        <f>D241</f>
        <v>220000</v>
      </c>
      <c r="E237" s="72">
        <f>E241</f>
        <v>219189.52</v>
      </c>
      <c r="F237" s="64">
        <f t="shared" si="8"/>
        <v>810.4800000000105</v>
      </c>
      <c r="G237" s="27"/>
      <c r="H237" s="27"/>
      <c r="I237" s="27"/>
      <c r="J237" s="27"/>
      <c r="K237" s="27"/>
      <c r="L237" s="27"/>
      <c r="M237" s="27"/>
    </row>
    <row r="238" spans="1:13" s="23" customFormat="1" ht="24">
      <c r="A238" s="97" t="s">
        <v>283</v>
      </c>
      <c r="B238" s="42">
        <v>200</v>
      </c>
      <c r="C238" s="48" t="s">
        <v>282</v>
      </c>
      <c r="D238" s="72">
        <f aca="true" t="shared" si="21" ref="D238:E240">D239</f>
        <v>220000</v>
      </c>
      <c r="E238" s="72">
        <f t="shared" si="21"/>
        <v>219189.52</v>
      </c>
      <c r="F238" s="64">
        <f>D238-E238</f>
        <v>810.4800000000105</v>
      </c>
      <c r="G238" s="27"/>
      <c r="H238" s="27"/>
      <c r="I238" s="27"/>
      <c r="J238" s="27"/>
      <c r="K238" s="27"/>
      <c r="L238" s="27"/>
      <c r="M238" s="27"/>
    </row>
    <row r="239" spans="1:13" s="23" customFormat="1" ht="24">
      <c r="A239" s="93" t="s">
        <v>397</v>
      </c>
      <c r="B239" s="42">
        <v>200</v>
      </c>
      <c r="C239" s="48" t="s">
        <v>390</v>
      </c>
      <c r="D239" s="72">
        <f t="shared" si="21"/>
        <v>220000</v>
      </c>
      <c r="E239" s="72">
        <f t="shared" si="21"/>
        <v>219189.52</v>
      </c>
      <c r="F239" s="64">
        <f>D239-E239</f>
        <v>810.4800000000105</v>
      </c>
      <c r="G239" s="27"/>
      <c r="H239" s="27"/>
      <c r="I239" s="27"/>
      <c r="J239" s="27"/>
      <c r="K239" s="27"/>
      <c r="L239" s="27"/>
      <c r="M239" s="27"/>
    </row>
    <row r="240" spans="1:13" s="23" customFormat="1" ht="24">
      <c r="A240" s="93" t="s">
        <v>398</v>
      </c>
      <c r="B240" s="42">
        <v>200</v>
      </c>
      <c r="C240" s="48" t="s">
        <v>391</v>
      </c>
      <c r="D240" s="72">
        <f t="shared" si="21"/>
        <v>220000</v>
      </c>
      <c r="E240" s="72">
        <f t="shared" si="21"/>
        <v>219189.52</v>
      </c>
      <c r="F240" s="64">
        <f>D240-E240</f>
        <v>810.4800000000105</v>
      </c>
      <c r="G240" s="27"/>
      <c r="H240" s="27"/>
      <c r="I240" s="27"/>
      <c r="J240" s="27"/>
      <c r="K240" s="27"/>
      <c r="L240" s="27"/>
      <c r="M240" s="27"/>
    </row>
    <row r="241" spans="1:13" s="23" customFormat="1" ht="36">
      <c r="A241" s="97" t="s">
        <v>165</v>
      </c>
      <c r="B241" s="42">
        <v>200</v>
      </c>
      <c r="C241" s="48" t="s">
        <v>284</v>
      </c>
      <c r="D241" s="72">
        <f>D242</f>
        <v>220000</v>
      </c>
      <c r="E241" s="72">
        <f>E242</f>
        <v>219189.52</v>
      </c>
      <c r="F241" s="64">
        <f t="shared" si="8"/>
        <v>810.4800000000105</v>
      </c>
      <c r="G241" s="27"/>
      <c r="H241" s="27"/>
      <c r="I241" s="27"/>
      <c r="J241" s="27"/>
      <c r="K241" s="27"/>
      <c r="L241" s="27"/>
      <c r="M241" s="27"/>
    </row>
    <row r="242" spans="1:13" s="23" customFormat="1" ht="12.75">
      <c r="A242" s="115" t="s">
        <v>120</v>
      </c>
      <c r="B242" s="42">
        <v>200</v>
      </c>
      <c r="C242" s="48" t="s">
        <v>285</v>
      </c>
      <c r="D242" s="72">
        <f>D244+D245</f>
        <v>220000</v>
      </c>
      <c r="E242" s="72">
        <f>E244+E245</f>
        <v>219189.52</v>
      </c>
      <c r="F242" s="64">
        <f t="shared" si="8"/>
        <v>810.4800000000105</v>
      </c>
      <c r="G242" s="27"/>
      <c r="H242" s="27"/>
      <c r="I242" s="27"/>
      <c r="J242" s="27"/>
      <c r="K242" s="27"/>
      <c r="L242" s="27"/>
      <c r="M242" s="27"/>
    </row>
    <row r="243" spans="1:13" s="23" customFormat="1" ht="12.75">
      <c r="A243" s="97" t="s">
        <v>153</v>
      </c>
      <c r="B243" s="42">
        <v>200</v>
      </c>
      <c r="C243" s="48" t="s">
        <v>286</v>
      </c>
      <c r="D243" s="72">
        <f>D244+D245</f>
        <v>220000</v>
      </c>
      <c r="E243" s="72">
        <f>E244+E245</f>
        <v>219189.52</v>
      </c>
      <c r="F243" s="64">
        <f t="shared" si="8"/>
        <v>810.4800000000105</v>
      </c>
      <c r="G243" s="27"/>
      <c r="H243" s="27"/>
      <c r="I243" s="27"/>
      <c r="J243" s="27"/>
      <c r="K243" s="27"/>
      <c r="L243" s="27"/>
      <c r="M243" s="27"/>
    </row>
    <row r="244" spans="1:13" s="23" customFormat="1" ht="12.75">
      <c r="A244" s="97" t="s">
        <v>272</v>
      </c>
      <c r="B244" s="42">
        <v>200</v>
      </c>
      <c r="C244" s="48" t="s">
        <v>287</v>
      </c>
      <c r="D244" s="72">
        <f>220000-5800</f>
        <v>214200</v>
      </c>
      <c r="E244" s="72">
        <f>161450+27000+25000</f>
        <v>213450</v>
      </c>
      <c r="F244" s="64">
        <f t="shared" si="8"/>
        <v>750</v>
      </c>
      <c r="G244" s="27"/>
      <c r="H244" s="27"/>
      <c r="I244" s="27"/>
      <c r="J244" s="27"/>
      <c r="K244" s="27"/>
      <c r="L244" s="27"/>
      <c r="M244" s="27"/>
    </row>
    <row r="245" spans="1:6" ht="12.75">
      <c r="A245" s="97" t="s">
        <v>159</v>
      </c>
      <c r="B245" s="42">
        <v>200</v>
      </c>
      <c r="C245" s="48" t="s">
        <v>478</v>
      </c>
      <c r="D245" s="77">
        <v>5800</v>
      </c>
      <c r="E245" s="78">
        <v>5739.52</v>
      </c>
      <c r="F245" s="64">
        <f t="shared" si="8"/>
        <v>60.47999999999956</v>
      </c>
    </row>
    <row r="246" spans="1:13" s="23" customFormat="1" ht="12.75" hidden="1">
      <c r="A246" s="116" t="s">
        <v>163</v>
      </c>
      <c r="B246" s="42">
        <v>200</v>
      </c>
      <c r="C246" s="48" t="s">
        <v>288</v>
      </c>
      <c r="D246" s="72"/>
      <c r="E246" s="72"/>
      <c r="F246" s="64">
        <f t="shared" si="8"/>
        <v>0</v>
      </c>
      <c r="G246" s="27"/>
      <c r="H246" s="27"/>
      <c r="I246" s="27"/>
      <c r="J246" s="27"/>
      <c r="K246" s="27"/>
      <c r="L246" s="27"/>
      <c r="M246" s="27"/>
    </row>
    <row r="247" spans="1:13" s="23" customFormat="1" ht="12.75">
      <c r="A247" s="101" t="s">
        <v>289</v>
      </c>
      <c r="B247" s="51">
        <v>200</v>
      </c>
      <c r="C247" s="52" t="s">
        <v>290</v>
      </c>
      <c r="D247" s="74">
        <f>D248</f>
        <v>2120500</v>
      </c>
      <c r="E247" s="74">
        <f>E248</f>
        <v>2113928.89</v>
      </c>
      <c r="F247" s="75">
        <f t="shared" si="8"/>
        <v>6571.10999999987</v>
      </c>
      <c r="G247" s="27"/>
      <c r="H247" s="27"/>
      <c r="I247" s="27"/>
      <c r="J247" s="27"/>
      <c r="K247" s="27"/>
      <c r="L247" s="27"/>
      <c r="M247" s="27"/>
    </row>
    <row r="248" spans="1:13" s="23" customFormat="1" ht="12.75">
      <c r="A248" s="101" t="s">
        <v>291</v>
      </c>
      <c r="B248" s="51">
        <v>200</v>
      </c>
      <c r="C248" s="52" t="s">
        <v>292</v>
      </c>
      <c r="D248" s="74">
        <f>D266+D254+D249+D259</f>
        <v>2120500</v>
      </c>
      <c r="E248" s="74">
        <f>E266+E254+E249+E259</f>
        <v>2113928.89</v>
      </c>
      <c r="F248" s="75">
        <f t="shared" si="8"/>
        <v>6571.10999999987</v>
      </c>
      <c r="G248" s="27"/>
      <c r="H248" s="27"/>
      <c r="I248" s="27"/>
      <c r="J248" s="27"/>
      <c r="K248" s="27"/>
      <c r="L248" s="27"/>
      <c r="M248" s="27"/>
    </row>
    <row r="249" spans="1:13" s="23" customFormat="1" ht="33.75" customHeight="1" hidden="1">
      <c r="A249" s="101" t="s">
        <v>293</v>
      </c>
      <c r="B249" s="42">
        <v>200</v>
      </c>
      <c r="C249" s="48" t="s">
        <v>294</v>
      </c>
      <c r="D249" s="74">
        <f aca="true" t="shared" si="22" ref="D249:E252">D250</f>
        <v>0</v>
      </c>
      <c r="E249" s="74">
        <f t="shared" si="22"/>
        <v>0</v>
      </c>
      <c r="F249" s="75">
        <f t="shared" si="8"/>
        <v>0</v>
      </c>
      <c r="G249" s="27"/>
      <c r="H249" s="27"/>
      <c r="I249" s="27"/>
      <c r="J249" s="27"/>
      <c r="K249" s="27"/>
      <c r="L249" s="27"/>
      <c r="M249" s="27"/>
    </row>
    <row r="250" spans="1:13" s="23" customFormat="1" ht="60" hidden="1">
      <c r="A250" s="97" t="s">
        <v>295</v>
      </c>
      <c r="B250" s="42">
        <v>200</v>
      </c>
      <c r="C250" s="48" t="s">
        <v>296</v>
      </c>
      <c r="D250" s="72">
        <f>D252</f>
        <v>0</v>
      </c>
      <c r="E250" s="72">
        <f>E252</f>
        <v>0</v>
      </c>
      <c r="F250" s="75">
        <f t="shared" si="8"/>
        <v>0</v>
      </c>
      <c r="G250" s="27"/>
      <c r="H250" s="27"/>
      <c r="I250" s="27"/>
      <c r="J250" s="27"/>
      <c r="K250" s="27"/>
      <c r="L250" s="27"/>
      <c r="M250" s="27"/>
    </row>
    <row r="251" spans="1:13" s="23" customFormat="1" ht="12.75" hidden="1">
      <c r="A251" s="97" t="s">
        <v>120</v>
      </c>
      <c r="B251" s="42">
        <v>200</v>
      </c>
      <c r="C251" s="46" t="s">
        <v>392</v>
      </c>
      <c r="D251" s="72"/>
      <c r="E251" s="72"/>
      <c r="F251" s="75">
        <f t="shared" si="8"/>
        <v>0</v>
      </c>
      <c r="G251" s="27"/>
      <c r="H251" s="27"/>
      <c r="I251" s="27"/>
      <c r="J251" s="27"/>
      <c r="K251" s="27"/>
      <c r="L251" s="27"/>
      <c r="M251" s="27"/>
    </row>
    <row r="252" spans="1:13" s="23" customFormat="1" ht="25.5" customHeight="1" hidden="1">
      <c r="A252" s="97" t="s">
        <v>297</v>
      </c>
      <c r="B252" s="42">
        <v>200</v>
      </c>
      <c r="C252" s="46" t="s">
        <v>298</v>
      </c>
      <c r="D252" s="72">
        <f t="shared" si="22"/>
        <v>0</v>
      </c>
      <c r="E252" s="72">
        <f t="shared" si="22"/>
        <v>0</v>
      </c>
      <c r="F252" s="75">
        <f t="shared" si="8"/>
        <v>0</v>
      </c>
      <c r="G252" s="27"/>
      <c r="H252" s="27"/>
      <c r="I252" s="27"/>
      <c r="J252" s="27"/>
      <c r="K252" s="27"/>
      <c r="L252" s="27"/>
      <c r="M252" s="27"/>
    </row>
    <row r="253" spans="1:13" s="23" customFormat="1" ht="36" hidden="1">
      <c r="A253" s="97" t="s">
        <v>299</v>
      </c>
      <c r="B253" s="42">
        <v>200</v>
      </c>
      <c r="C253" s="46" t="s">
        <v>300</v>
      </c>
      <c r="D253" s="72"/>
      <c r="E253" s="72"/>
      <c r="F253" s="75">
        <f t="shared" si="8"/>
        <v>0</v>
      </c>
      <c r="G253" s="27"/>
      <c r="H253" s="27"/>
      <c r="I253" s="27"/>
      <c r="J253" s="27"/>
      <c r="K253" s="27"/>
      <c r="L253" s="27"/>
      <c r="M253" s="27"/>
    </row>
    <row r="254" spans="1:13" s="23" customFormat="1" ht="32.25" customHeight="1" hidden="1">
      <c r="A254" s="97" t="s">
        <v>417</v>
      </c>
      <c r="B254" s="42">
        <v>200</v>
      </c>
      <c r="C254" s="48" t="s">
        <v>301</v>
      </c>
      <c r="D254" s="72"/>
      <c r="E254" s="72">
        <f>E255</f>
        <v>0</v>
      </c>
      <c r="F254" s="75">
        <f t="shared" si="8"/>
        <v>0</v>
      </c>
      <c r="G254" s="27"/>
      <c r="H254" s="27"/>
      <c r="I254" s="27"/>
      <c r="J254" s="27"/>
      <c r="K254" s="27"/>
      <c r="L254" s="27"/>
      <c r="M254" s="27"/>
    </row>
    <row r="255" spans="1:13" s="23" customFormat="1" ht="24" hidden="1">
      <c r="A255" s="97" t="s">
        <v>302</v>
      </c>
      <c r="B255" s="42">
        <v>200</v>
      </c>
      <c r="C255" s="48" t="s">
        <v>303</v>
      </c>
      <c r="D255" s="72"/>
      <c r="E255" s="72">
        <f>E256</f>
        <v>0</v>
      </c>
      <c r="F255" s="75">
        <f t="shared" si="8"/>
        <v>0</v>
      </c>
      <c r="G255" s="27"/>
      <c r="H255" s="27"/>
      <c r="I255" s="27"/>
      <c r="J255" s="27"/>
      <c r="K255" s="27"/>
      <c r="L255" s="27"/>
      <c r="M255" s="27"/>
    </row>
    <row r="256" spans="1:13" s="23" customFormat="1" ht="26.25" customHeight="1" hidden="1">
      <c r="A256" s="97" t="s">
        <v>297</v>
      </c>
      <c r="B256" s="42">
        <v>200</v>
      </c>
      <c r="C256" s="48" t="s">
        <v>304</v>
      </c>
      <c r="D256" s="72"/>
      <c r="E256" s="72">
        <f>E257</f>
        <v>0</v>
      </c>
      <c r="F256" s="75">
        <f t="shared" si="8"/>
        <v>0</v>
      </c>
      <c r="G256" s="27"/>
      <c r="H256" s="27"/>
      <c r="I256" s="27"/>
      <c r="J256" s="27"/>
      <c r="K256" s="27"/>
      <c r="L256" s="27"/>
      <c r="M256" s="27"/>
    </row>
    <row r="257" spans="1:13" s="23" customFormat="1" ht="36" hidden="1">
      <c r="A257" s="97" t="s">
        <v>299</v>
      </c>
      <c r="B257" s="42">
        <v>200</v>
      </c>
      <c r="C257" s="48" t="s">
        <v>305</v>
      </c>
      <c r="D257" s="72"/>
      <c r="E257" s="72">
        <v>0</v>
      </c>
      <c r="F257" s="75">
        <f t="shared" si="8"/>
        <v>0</v>
      </c>
      <c r="G257" s="27"/>
      <c r="H257" s="27"/>
      <c r="I257" s="27"/>
      <c r="J257" s="27"/>
      <c r="K257" s="27"/>
      <c r="L257" s="27"/>
      <c r="M257" s="27"/>
    </row>
    <row r="258" spans="1:13" s="23" customFormat="1" ht="12.75">
      <c r="A258" s="113" t="s">
        <v>247</v>
      </c>
      <c r="B258" s="42">
        <v>200</v>
      </c>
      <c r="C258" s="80" t="s">
        <v>574</v>
      </c>
      <c r="D258" s="72">
        <f>D259</f>
        <v>76400</v>
      </c>
      <c r="E258" s="72">
        <f>E259</f>
        <v>76400</v>
      </c>
      <c r="F258" s="75">
        <f t="shared" si="8"/>
        <v>0</v>
      </c>
      <c r="G258" s="27"/>
      <c r="H258" s="27"/>
      <c r="I258" s="27"/>
      <c r="J258" s="27"/>
      <c r="K258" s="27"/>
      <c r="L258" s="27"/>
      <c r="M258" s="27"/>
    </row>
    <row r="259" spans="1:13" s="23" customFormat="1" ht="36">
      <c r="A259" s="101" t="s">
        <v>293</v>
      </c>
      <c r="B259" s="42">
        <v>200</v>
      </c>
      <c r="C259" s="48" t="s">
        <v>294</v>
      </c>
      <c r="D259" s="74">
        <f>D262</f>
        <v>76400</v>
      </c>
      <c r="E259" s="74">
        <f>E262</f>
        <v>76400</v>
      </c>
      <c r="F259" s="75">
        <f t="shared" si="8"/>
        <v>0</v>
      </c>
      <c r="G259" s="27"/>
      <c r="H259" s="27"/>
      <c r="I259" s="27"/>
      <c r="J259" s="27"/>
      <c r="K259" s="27"/>
      <c r="L259" s="27"/>
      <c r="M259" s="27"/>
    </row>
    <row r="260" spans="1:13" s="23" customFormat="1" ht="48">
      <c r="A260" s="117" t="s">
        <v>418</v>
      </c>
      <c r="B260" s="42">
        <v>200</v>
      </c>
      <c r="C260" s="80" t="s">
        <v>575</v>
      </c>
      <c r="D260" s="72">
        <f>D261</f>
        <v>76400</v>
      </c>
      <c r="E260" s="72">
        <f>E261</f>
        <v>76400</v>
      </c>
      <c r="F260" s="64">
        <f t="shared" si="8"/>
        <v>0</v>
      </c>
      <c r="G260" s="27"/>
      <c r="H260" s="27"/>
      <c r="I260" s="27"/>
      <c r="J260" s="27"/>
      <c r="K260" s="27"/>
      <c r="L260" s="27"/>
      <c r="M260" s="27"/>
    </row>
    <row r="261" spans="1:13" s="23" customFormat="1" ht="12.75">
      <c r="A261" s="117" t="s">
        <v>420</v>
      </c>
      <c r="B261" s="42">
        <v>200</v>
      </c>
      <c r="C261" s="80" t="s">
        <v>576</v>
      </c>
      <c r="D261" s="72">
        <f>D262</f>
        <v>76400</v>
      </c>
      <c r="E261" s="72">
        <f>E262</f>
        <v>76400</v>
      </c>
      <c r="F261" s="64">
        <f t="shared" si="8"/>
        <v>0</v>
      </c>
      <c r="G261" s="27"/>
      <c r="H261" s="27"/>
      <c r="I261" s="27"/>
      <c r="J261" s="27"/>
      <c r="K261" s="27"/>
      <c r="L261" s="27"/>
      <c r="M261" s="27"/>
    </row>
    <row r="262" spans="1:13" s="23" customFormat="1" ht="60">
      <c r="A262" s="97" t="s">
        <v>582</v>
      </c>
      <c r="B262" s="42">
        <v>200</v>
      </c>
      <c r="C262" s="48" t="s">
        <v>296</v>
      </c>
      <c r="D262" s="72">
        <f>D264</f>
        <v>76400</v>
      </c>
      <c r="E262" s="72">
        <f>E264</f>
        <v>76400</v>
      </c>
      <c r="F262" s="64">
        <f t="shared" si="8"/>
        <v>0</v>
      </c>
      <c r="G262" s="27"/>
      <c r="H262" s="27"/>
      <c r="I262" s="27"/>
      <c r="J262" s="27"/>
      <c r="K262" s="27"/>
      <c r="L262" s="27"/>
      <c r="M262" s="27"/>
    </row>
    <row r="263" spans="1:13" s="23" customFormat="1" ht="12.75">
      <c r="A263" s="97" t="s">
        <v>120</v>
      </c>
      <c r="B263" s="42">
        <v>200</v>
      </c>
      <c r="C263" s="46" t="s">
        <v>392</v>
      </c>
      <c r="D263" s="72">
        <f>D264</f>
        <v>76400</v>
      </c>
      <c r="E263" s="72">
        <f>E264</f>
        <v>76400</v>
      </c>
      <c r="F263" s="64">
        <v>0</v>
      </c>
      <c r="G263" s="27"/>
      <c r="H263" s="27"/>
      <c r="I263" s="27"/>
      <c r="J263" s="27"/>
      <c r="K263" s="27"/>
      <c r="L263" s="27"/>
      <c r="M263" s="27"/>
    </row>
    <row r="264" spans="1:13" s="23" customFormat="1" ht="12.75">
      <c r="A264" s="97" t="s">
        <v>297</v>
      </c>
      <c r="B264" s="42">
        <v>200</v>
      </c>
      <c r="C264" s="46" t="s">
        <v>298</v>
      </c>
      <c r="D264" s="72">
        <f>D265</f>
        <v>76400</v>
      </c>
      <c r="E264" s="72">
        <f>E265</f>
        <v>76400</v>
      </c>
      <c r="F264" s="64">
        <f t="shared" si="8"/>
        <v>0</v>
      </c>
      <c r="G264" s="27"/>
      <c r="H264" s="27"/>
      <c r="I264" s="27"/>
      <c r="J264" s="27"/>
      <c r="K264" s="27"/>
      <c r="L264" s="27"/>
      <c r="M264" s="27"/>
    </row>
    <row r="265" spans="1:13" s="23" customFormat="1" ht="36">
      <c r="A265" s="97" t="s">
        <v>299</v>
      </c>
      <c r="B265" s="42">
        <v>200</v>
      </c>
      <c r="C265" s="46" t="s">
        <v>300</v>
      </c>
      <c r="D265" s="72">
        <v>76400</v>
      </c>
      <c r="E265" s="72">
        <f>5900+5400+30000+35100</f>
        <v>76400</v>
      </c>
      <c r="F265" s="64">
        <f t="shared" si="8"/>
        <v>0</v>
      </c>
      <c r="G265" s="27"/>
      <c r="H265" s="27"/>
      <c r="I265" s="27"/>
      <c r="J265" s="27"/>
      <c r="K265" s="27"/>
      <c r="L265" s="27"/>
      <c r="M265" s="27"/>
    </row>
    <row r="266" spans="1:13" s="23" customFormat="1" ht="24">
      <c r="A266" s="97" t="s">
        <v>236</v>
      </c>
      <c r="B266" s="42">
        <v>200</v>
      </c>
      <c r="C266" s="46" t="s">
        <v>306</v>
      </c>
      <c r="D266" s="72">
        <f>D267</f>
        <v>2044100</v>
      </c>
      <c r="E266" s="72">
        <f>E267</f>
        <v>2037528.8900000001</v>
      </c>
      <c r="F266" s="64">
        <f t="shared" si="8"/>
        <v>6571.10999999987</v>
      </c>
      <c r="G266" s="27"/>
      <c r="H266" s="27"/>
      <c r="I266" s="27"/>
      <c r="J266" s="27"/>
      <c r="K266" s="27"/>
      <c r="L266" s="27"/>
      <c r="M266" s="27"/>
    </row>
    <row r="267" spans="1:13" s="23" customFormat="1" ht="48">
      <c r="A267" s="117" t="s">
        <v>495</v>
      </c>
      <c r="B267" s="42">
        <v>200</v>
      </c>
      <c r="C267" s="46" t="s">
        <v>307</v>
      </c>
      <c r="D267" s="72">
        <f>D268+D279</f>
        <v>2044100</v>
      </c>
      <c r="E267" s="72">
        <f>E268+E279</f>
        <v>2037528.8900000001</v>
      </c>
      <c r="F267" s="64">
        <f t="shared" si="8"/>
        <v>6571.10999999987</v>
      </c>
      <c r="G267" s="27"/>
      <c r="H267" s="27"/>
      <c r="I267" s="27"/>
      <c r="J267" s="27"/>
      <c r="K267" s="27"/>
      <c r="L267" s="27"/>
      <c r="M267" s="27"/>
    </row>
    <row r="268" spans="1:13" s="23" customFormat="1" ht="36">
      <c r="A268" s="117" t="s">
        <v>308</v>
      </c>
      <c r="B268" s="42">
        <v>200</v>
      </c>
      <c r="C268" s="46" t="s">
        <v>309</v>
      </c>
      <c r="D268" s="72">
        <f>D269</f>
        <v>1542600</v>
      </c>
      <c r="E268" s="72">
        <f>E269</f>
        <v>1537983.36</v>
      </c>
      <c r="F268" s="64">
        <f t="shared" si="8"/>
        <v>4616.639999999898</v>
      </c>
      <c r="G268" s="27"/>
      <c r="H268" s="27"/>
      <c r="I268" s="27"/>
      <c r="J268" s="27"/>
      <c r="K268" s="27"/>
      <c r="L268" s="27"/>
      <c r="M268" s="27"/>
    </row>
    <row r="269" spans="1:13" s="23" customFormat="1" ht="48">
      <c r="A269" s="117" t="s">
        <v>418</v>
      </c>
      <c r="B269" s="42">
        <v>200</v>
      </c>
      <c r="C269" s="46" t="s">
        <v>419</v>
      </c>
      <c r="D269" s="72">
        <f>D270</f>
        <v>1542600</v>
      </c>
      <c r="E269" s="72">
        <f>E270</f>
        <v>1537983.36</v>
      </c>
      <c r="F269" s="64">
        <f>D269-E269</f>
        <v>4616.639999999898</v>
      </c>
      <c r="G269" s="27"/>
      <c r="H269" s="27"/>
      <c r="I269" s="27"/>
      <c r="J269" s="27"/>
      <c r="K269" s="27"/>
      <c r="L269" s="27"/>
      <c r="M269" s="27"/>
    </row>
    <row r="270" spans="1:13" s="23" customFormat="1" ht="12.75">
      <c r="A270" s="117" t="s">
        <v>420</v>
      </c>
      <c r="B270" s="42">
        <v>200</v>
      </c>
      <c r="C270" s="46" t="s">
        <v>421</v>
      </c>
      <c r="D270" s="72">
        <f>D273+D278</f>
        <v>1542600</v>
      </c>
      <c r="E270" s="72">
        <f>E273+E278</f>
        <v>1537983.36</v>
      </c>
      <c r="F270" s="64">
        <f>D270-E270</f>
        <v>4616.639999999898</v>
      </c>
      <c r="G270" s="27"/>
      <c r="H270" s="27"/>
      <c r="I270" s="27"/>
      <c r="J270" s="27"/>
      <c r="K270" s="27"/>
      <c r="L270" s="27"/>
      <c r="M270" s="27"/>
    </row>
    <row r="271" spans="1:13" s="23" customFormat="1" ht="60">
      <c r="A271" s="97" t="s">
        <v>584</v>
      </c>
      <c r="B271" s="42">
        <v>200</v>
      </c>
      <c r="C271" s="46" t="s">
        <v>310</v>
      </c>
      <c r="D271" s="72">
        <f>D273</f>
        <v>1342700</v>
      </c>
      <c r="E271" s="72">
        <f>E273</f>
        <v>1338233.36</v>
      </c>
      <c r="F271" s="64">
        <f t="shared" si="8"/>
        <v>4466.639999999898</v>
      </c>
      <c r="G271" s="27"/>
      <c r="H271" s="27"/>
      <c r="I271" s="27"/>
      <c r="J271" s="27"/>
      <c r="K271" s="27"/>
      <c r="L271" s="27"/>
      <c r="M271" s="27"/>
    </row>
    <row r="272" spans="1:13" s="23" customFormat="1" ht="12.75">
      <c r="A272" s="97" t="s">
        <v>120</v>
      </c>
      <c r="B272" s="42">
        <v>200</v>
      </c>
      <c r="C272" s="46" t="s">
        <v>394</v>
      </c>
      <c r="D272" s="72">
        <f>D273</f>
        <v>1342700</v>
      </c>
      <c r="E272" s="72">
        <f>E273</f>
        <v>1338233.36</v>
      </c>
      <c r="F272" s="64">
        <f t="shared" si="8"/>
        <v>4466.639999999898</v>
      </c>
      <c r="G272" s="27"/>
      <c r="H272" s="27"/>
      <c r="I272" s="27"/>
      <c r="J272" s="27"/>
      <c r="K272" s="27"/>
      <c r="L272" s="27"/>
      <c r="M272" s="27"/>
    </row>
    <row r="273" spans="1:13" s="23" customFormat="1" ht="24.75" customHeight="1">
      <c r="A273" s="97" t="s">
        <v>297</v>
      </c>
      <c r="B273" s="42">
        <v>200</v>
      </c>
      <c r="C273" s="46" t="s">
        <v>311</v>
      </c>
      <c r="D273" s="72">
        <f>D274</f>
        <v>1342700</v>
      </c>
      <c r="E273" s="72">
        <f>E274</f>
        <v>1338233.36</v>
      </c>
      <c r="F273" s="64">
        <f t="shared" si="8"/>
        <v>4466.639999999898</v>
      </c>
      <c r="G273" s="27"/>
      <c r="H273" s="27"/>
      <c r="I273" s="27"/>
      <c r="J273" s="27"/>
      <c r="K273" s="27"/>
      <c r="L273" s="27"/>
      <c r="M273" s="27"/>
    </row>
    <row r="274" spans="1:13" s="23" customFormat="1" ht="36">
      <c r="A274" s="97" t="s">
        <v>299</v>
      </c>
      <c r="B274" s="42">
        <v>200</v>
      </c>
      <c r="C274" s="46" t="s">
        <v>312</v>
      </c>
      <c r="D274" s="72">
        <v>1342700</v>
      </c>
      <c r="E274" s="72">
        <v>1338233.36</v>
      </c>
      <c r="F274" s="64">
        <f t="shared" si="8"/>
        <v>4466.639999999898</v>
      </c>
      <c r="G274" s="27"/>
      <c r="H274" s="27"/>
      <c r="I274" s="27"/>
      <c r="J274" s="27"/>
      <c r="K274" s="27"/>
      <c r="L274" s="27"/>
      <c r="M274" s="27"/>
    </row>
    <row r="275" spans="1:13" s="23" customFormat="1" ht="24">
      <c r="A275" s="97" t="s">
        <v>302</v>
      </c>
      <c r="B275" s="42">
        <v>200</v>
      </c>
      <c r="C275" s="46" t="s">
        <v>555</v>
      </c>
      <c r="D275" s="72">
        <f aca="true" t="shared" si="23" ref="D275:E277">D276</f>
        <v>199900</v>
      </c>
      <c r="E275" s="72">
        <f t="shared" si="23"/>
        <v>199750</v>
      </c>
      <c r="F275" s="64">
        <f t="shared" si="8"/>
        <v>150</v>
      </c>
      <c r="G275" s="27"/>
      <c r="H275" s="27"/>
      <c r="I275" s="27"/>
      <c r="J275" s="27"/>
      <c r="K275" s="27"/>
      <c r="L275" s="27"/>
      <c r="M275" s="27"/>
    </row>
    <row r="276" spans="1:13" s="23" customFormat="1" ht="12.75">
      <c r="A276" s="97" t="s">
        <v>120</v>
      </c>
      <c r="B276" s="42">
        <v>200</v>
      </c>
      <c r="C276" s="46" t="s">
        <v>554</v>
      </c>
      <c r="D276" s="72">
        <f t="shared" si="23"/>
        <v>199900</v>
      </c>
      <c r="E276" s="72">
        <f t="shared" si="23"/>
        <v>199750</v>
      </c>
      <c r="F276" s="64">
        <f>D276-E276</f>
        <v>150</v>
      </c>
      <c r="G276" s="27"/>
      <c r="H276" s="27"/>
      <c r="I276" s="27"/>
      <c r="J276" s="27"/>
      <c r="K276" s="27"/>
      <c r="L276" s="27"/>
      <c r="M276" s="27"/>
    </row>
    <row r="277" spans="1:13" s="23" customFormat="1" ht="26.25" customHeight="1">
      <c r="A277" s="97" t="s">
        <v>297</v>
      </c>
      <c r="B277" s="42">
        <v>200</v>
      </c>
      <c r="C277" s="46" t="s">
        <v>553</v>
      </c>
      <c r="D277" s="72">
        <f t="shared" si="23"/>
        <v>199900</v>
      </c>
      <c r="E277" s="72">
        <f t="shared" si="23"/>
        <v>199750</v>
      </c>
      <c r="F277" s="64">
        <f>D277-E277</f>
        <v>150</v>
      </c>
      <c r="G277" s="27"/>
      <c r="H277" s="27"/>
      <c r="I277" s="27"/>
      <c r="J277" s="27"/>
      <c r="K277" s="27"/>
      <c r="L277" s="27"/>
      <c r="M277" s="27"/>
    </row>
    <row r="278" spans="1:13" s="23" customFormat="1" ht="36">
      <c r="A278" s="97" t="s">
        <v>299</v>
      </c>
      <c r="B278" s="42">
        <v>200</v>
      </c>
      <c r="C278" s="46" t="s">
        <v>502</v>
      </c>
      <c r="D278" s="72">
        <v>199900</v>
      </c>
      <c r="E278" s="72">
        <v>199750</v>
      </c>
      <c r="F278" s="64">
        <f t="shared" si="8"/>
        <v>150</v>
      </c>
      <c r="G278" s="27"/>
      <c r="H278" s="27"/>
      <c r="I278" s="27"/>
      <c r="J278" s="27"/>
      <c r="K278" s="27"/>
      <c r="L278" s="27"/>
      <c r="M278" s="27"/>
    </row>
    <row r="279" spans="1:13" s="23" customFormat="1" ht="24">
      <c r="A279" s="97" t="s">
        <v>313</v>
      </c>
      <c r="B279" s="42">
        <v>200</v>
      </c>
      <c r="C279" s="46" t="s">
        <v>314</v>
      </c>
      <c r="D279" s="72">
        <f>D280</f>
        <v>501500</v>
      </c>
      <c r="E279" s="72">
        <f>E280</f>
        <v>499545.53</v>
      </c>
      <c r="F279" s="64">
        <f t="shared" si="8"/>
        <v>1954.469999999972</v>
      </c>
      <c r="G279" s="27"/>
      <c r="H279" s="27"/>
      <c r="I279" s="27"/>
      <c r="J279" s="27"/>
      <c r="K279" s="27"/>
      <c r="L279" s="27"/>
      <c r="M279" s="27"/>
    </row>
    <row r="280" spans="1:13" s="23" customFormat="1" ht="48">
      <c r="A280" s="117" t="s">
        <v>418</v>
      </c>
      <c r="B280" s="42">
        <v>200</v>
      </c>
      <c r="C280" s="46" t="s">
        <v>422</v>
      </c>
      <c r="D280" s="72">
        <f>D281</f>
        <v>501500</v>
      </c>
      <c r="E280" s="72">
        <f>E281</f>
        <v>499545.53</v>
      </c>
      <c r="F280" s="64">
        <f>D280-E280</f>
        <v>1954.469999999972</v>
      </c>
      <c r="G280" s="27"/>
      <c r="H280" s="27"/>
      <c r="I280" s="27"/>
      <c r="J280" s="27"/>
      <c r="K280" s="27"/>
      <c r="L280" s="27"/>
      <c r="M280" s="27"/>
    </row>
    <row r="281" spans="1:13" s="23" customFormat="1" ht="12.75">
      <c r="A281" s="117" t="s">
        <v>420</v>
      </c>
      <c r="B281" s="42">
        <v>200</v>
      </c>
      <c r="C281" s="46" t="s">
        <v>423</v>
      </c>
      <c r="D281" s="72">
        <f>D282+D289</f>
        <v>501500</v>
      </c>
      <c r="E281" s="72">
        <f>E283+E289</f>
        <v>499545.53</v>
      </c>
      <c r="F281" s="64">
        <f>D281-E281</f>
        <v>1954.469999999972</v>
      </c>
      <c r="G281" s="27"/>
      <c r="H281" s="27"/>
      <c r="I281" s="27"/>
      <c r="J281" s="27"/>
      <c r="K281" s="27"/>
      <c r="L281" s="27"/>
      <c r="M281" s="27"/>
    </row>
    <row r="282" spans="1:13" s="23" customFormat="1" ht="60">
      <c r="A282" s="97" t="s">
        <v>295</v>
      </c>
      <c r="B282" s="42">
        <v>200</v>
      </c>
      <c r="C282" s="46" t="s">
        <v>315</v>
      </c>
      <c r="D282" s="72">
        <f>D284</f>
        <v>476500</v>
      </c>
      <c r="E282" s="72">
        <f>E284</f>
        <v>474545.53</v>
      </c>
      <c r="F282" s="64">
        <f t="shared" si="8"/>
        <v>1954.469999999972</v>
      </c>
      <c r="G282" s="27"/>
      <c r="H282" s="27"/>
      <c r="I282" s="27"/>
      <c r="J282" s="27"/>
      <c r="K282" s="27"/>
      <c r="L282" s="27"/>
      <c r="M282" s="27"/>
    </row>
    <row r="283" spans="1:13" s="23" customFormat="1" ht="12.75">
      <c r="A283" s="97" t="s">
        <v>120</v>
      </c>
      <c r="B283" s="42">
        <v>200</v>
      </c>
      <c r="C283" s="46" t="s">
        <v>393</v>
      </c>
      <c r="D283" s="72">
        <f>D284</f>
        <v>476500</v>
      </c>
      <c r="E283" s="72">
        <f>E284</f>
        <v>474545.53</v>
      </c>
      <c r="F283" s="64">
        <f t="shared" si="8"/>
        <v>1954.469999999972</v>
      </c>
      <c r="G283" s="27"/>
      <c r="H283" s="27"/>
      <c r="I283" s="27"/>
      <c r="J283" s="27"/>
      <c r="K283" s="27"/>
      <c r="L283" s="27"/>
      <c r="M283" s="27"/>
    </row>
    <row r="284" spans="1:13" s="23" customFormat="1" ht="27" customHeight="1">
      <c r="A284" s="97" t="s">
        <v>297</v>
      </c>
      <c r="B284" s="42">
        <v>200</v>
      </c>
      <c r="C284" s="46" t="s">
        <v>316</v>
      </c>
      <c r="D284" s="72">
        <f>D285</f>
        <v>476500</v>
      </c>
      <c r="E284" s="72">
        <f>E285</f>
        <v>474545.53</v>
      </c>
      <c r="F284" s="64">
        <f t="shared" si="8"/>
        <v>1954.469999999972</v>
      </c>
      <c r="G284" s="27"/>
      <c r="H284" s="27"/>
      <c r="I284" s="27"/>
      <c r="J284" s="27"/>
      <c r="K284" s="27"/>
      <c r="L284" s="27"/>
      <c r="M284" s="27"/>
    </row>
    <row r="285" spans="1:13" s="23" customFormat="1" ht="36">
      <c r="A285" s="97" t="s">
        <v>299</v>
      </c>
      <c r="B285" s="42">
        <v>200</v>
      </c>
      <c r="C285" s="46" t="s">
        <v>317</v>
      </c>
      <c r="D285" s="72">
        <v>476500</v>
      </c>
      <c r="E285" s="72">
        <v>474545.53</v>
      </c>
      <c r="F285" s="64">
        <f t="shared" si="8"/>
        <v>1954.469999999972</v>
      </c>
      <c r="G285" s="27"/>
      <c r="H285" s="27"/>
      <c r="I285" s="27"/>
      <c r="J285" s="27"/>
      <c r="K285" s="27"/>
      <c r="L285" s="27"/>
      <c r="M285" s="27"/>
    </row>
    <row r="286" spans="1:13" s="23" customFormat="1" ht="24">
      <c r="A286" s="97" t="s">
        <v>302</v>
      </c>
      <c r="B286" s="42">
        <v>200</v>
      </c>
      <c r="C286" s="46" t="s">
        <v>552</v>
      </c>
      <c r="D286" s="72">
        <v>25000</v>
      </c>
      <c r="E286" s="72">
        <v>25000</v>
      </c>
      <c r="F286" s="64">
        <f t="shared" si="8"/>
        <v>0</v>
      </c>
      <c r="G286" s="27"/>
      <c r="H286" s="27"/>
      <c r="I286" s="27"/>
      <c r="J286" s="27"/>
      <c r="K286" s="27"/>
      <c r="L286" s="27"/>
      <c r="M286" s="27"/>
    </row>
    <row r="287" spans="1:13" s="23" customFormat="1" ht="12.75">
      <c r="A287" s="97" t="s">
        <v>120</v>
      </c>
      <c r="B287" s="42">
        <v>200</v>
      </c>
      <c r="C287" s="46" t="s">
        <v>551</v>
      </c>
      <c r="D287" s="72">
        <v>25000</v>
      </c>
      <c r="E287" s="72">
        <v>25000</v>
      </c>
      <c r="F287" s="64">
        <f>D287-E287</f>
        <v>0</v>
      </c>
      <c r="G287" s="27"/>
      <c r="H287" s="27"/>
      <c r="I287" s="27"/>
      <c r="J287" s="27"/>
      <c r="K287" s="27"/>
      <c r="L287" s="27"/>
      <c r="M287" s="27"/>
    </row>
    <row r="288" spans="1:13" s="23" customFormat="1" ht="22.5" customHeight="1">
      <c r="A288" s="97" t="s">
        <v>297</v>
      </c>
      <c r="B288" s="42">
        <v>200</v>
      </c>
      <c r="C288" s="46" t="s">
        <v>550</v>
      </c>
      <c r="D288" s="72">
        <v>25000</v>
      </c>
      <c r="E288" s="72">
        <v>25000</v>
      </c>
      <c r="F288" s="64">
        <f>D288-E288</f>
        <v>0</v>
      </c>
      <c r="G288" s="27"/>
      <c r="H288" s="27"/>
      <c r="I288" s="27"/>
      <c r="J288" s="27"/>
      <c r="K288" s="27"/>
      <c r="L288" s="27"/>
      <c r="M288" s="27"/>
    </row>
    <row r="289" spans="1:13" s="23" customFormat="1" ht="36">
      <c r="A289" s="97" t="s">
        <v>299</v>
      </c>
      <c r="B289" s="42">
        <v>200</v>
      </c>
      <c r="C289" s="46" t="s">
        <v>501</v>
      </c>
      <c r="D289" s="72">
        <v>25000</v>
      </c>
      <c r="E289" s="72">
        <v>25000</v>
      </c>
      <c r="F289" s="64">
        <f t="shared" si="8"/>
        <v>0</v>
      </c>
      <c r="G289" s="27"/>
      <c r="H289" s="27"/>
      <c r="I289" s="27"/>
      <c r="J289" s="27"/>
      <c r="K289" s="27"/>
      <c r="L289" s="27"/>
      <c r="M289" s="27"/>
    </row>
    <row r="290" spans="1:13" s="23" customFormat="1" ht="12.75">
      <c r="A290" s="114" t="s">
        <v>318</v>
      </c>
      <c r="B290" s="51">
        <v>200</v>
      </c>
      <c r="C290" s="52" t="s">
        <v>319</v>
      </c>
      <c r="D290" s="70">
        <f>D291</f>
        <v>22400</v>
      </c>
      <c r="E290" s="70">
        <v>0</v>
      </c>
      <c r="F290" s="75">
        <f aca="true" t="shared" si="24" ref="F290:F298">D290-E290</f>
        <v>22400</v>
      </c>
      <c r="G290" s="27"/>
      <c r="H290" s="27"/>
      <c r="I290" s="27"/>
      <c r="J290" s="27"/>
      <c r="K290" s="27"/>
      <c r="L290" s="27"/>
      <c r="M290" s="27"/>
    </row>
    <row r="291" spans="1:13" s="23" customFormat="1" ht="12.75">
      <c r="A291" s="101" t="s">
        <v>320</v>
      </c>
      <c r="B291" s="51">
        <v>200</v>
      </c>
      <c r="C291" s="52" t="s">
        <v>321</v>
      </c>
      <c r="D291" s="70">
        <f>D292</f>
        <v>22400</v>
      </c>
      <c r="E291" s="70">
        <v>0</v>
      </c>
      <c r="F291" s="75">
        <f t="shared" si="24"/>
        <v>22400</v>
      </c>
      <c r="G291" s="27"/>
      <c r="H291" s="27"/>
      <c r="I291" s="27"/>
      <c r="J291" s="27"/>
      <c r="K291" s="27"/>
      <c r="L291" s="27"/>
      <c r="M291" s="27"/>
    </row>
    <row r="292" spans="1:13" s="23" customFormat="1" ht="24">
      <c r="A292" s="97" t="s">
        <v>236</v>
      </c>
      <c r="B292" s="42">
        <v>200</v>
      </c>
      <c r="C292" s="48" t="s">
        <v>361</v>
      </c>
      <c r="D292" s="67">
        <f>D293</f>
        <v>22400</v>
      </c>
      <c r="E292" s="67">
        <v>0</v>
      </c>
      <c r="F292" s="64">
        <f t="shared" si="24"/>
        <v>22400</v>
      </c>
      <c r="G292" s="27"/>
      <c r="H292" s="27"/>
      <c r="I292" s="27"/>
      <c r="J292" s="27"/>
      <c r="K292" s="27"/>
      <c r="L292" s="27"/>
      <c r="M292" s="27"/>
    </row>
    <row r="293" spans="1:13" s="23" customFormat="1" ht="51.75" customHeight="1">
      <c r="A293" s="97" t="s">
        <v>496</v>
      </c>
      <c r="B293" s="42">
        <v>200</v>
      </c>
      <c r="C293" s="48" t="s">
        <v>360</v>
      </c>
      <c r="D293" s="72">
        <f>D296</f>
        <v>22400</v>
      </c>
      <c r="E293" s="72">
        <v>0</v>
      </c>
      <c r="F293" s="64">
        <f t="shared" si="24"/>
        <v>22400</v>
      </c>
      <c r="G293" s="27"/>
      <c r="H293" s="27"/>
      <c r="I293" s="27"/>
      <c r="J293" s="27"/>
      <c r="K293" s="27"/>
      <c r="L293" s="27"/>
      <c r="M293" s="27"/>
    </row>
    <row r="294" spans="1:13" s="23" customFormat="1" ht="24" customHeight="1">
      <c r="A294" s="93" t="s">
        <v>397</v>
      </c>
      <c r="B294" s="42">
        <v>200</v>
      </c>
      <c r="C294" s="48" t="s">
        <v>425</v>
      </c>
      <c r="D294" s="72">
        <f>D295</f>
        <v>22400</v>
      </c>
      <c r="E294" s="72">
        <v>0</v>
      </c>
      <c r="F294" s="64">
        <f t="shared" si="24"/>
        <v>22400</v>
      </c>
      <c r="G294" s="27"/>
      <c r="H294" s="27"/>
      <c r="I294" s="27"/>
      <c r="J294" s="27"/>
      <c r="K294" s="27"/>
      <c r="L294" s="27"/>
      <c r="M294" s="27"/>
    </row>
    <row r="295" spans="1:13" s="23" customFormat="1" ht="23.25" customHeight="1">
      <c r="A295" s="93" t="s">
        <v>398</v>
      </c>
      <c r="B295" s="42">
        <v>200</v>
      </c>
      <c r="C295" s="48" t="s">
        <v>424</v>
      </c>
      <c r="D295" s="72">
        <f>D296</f>
        <v>22400</v>
      </c>
      <c r="E295" s="72">
        <v>0</v>
      </c>
      <c r="F295" s="64">
        <f t="shared" si="24"/>
        <v>22400</v>
      </c>
      <c r="G295" s="27"/>
      <c r="H295" s="27"/>
      <c r="I295" s="27"/>
      <c r="J295" s="27"/>
      <c r="K295" s="27"/>
      <c r="L295" s="27"/>
      <c r="M295" s="27"/>
    </row>
    <row r="296" spans="1:13" s="23" customFormat="1" ht="36">
      <c r="A296" s="94" t="s">
        <v>165</v>
      </c>
      <c r="B296" s="42">
        <v>200</v>
      </c>
      <c r="C296" s="48" t="s">
        <v>359</v>
      </c>
      <c r="D296" s="72">
        <f>D298</f>
        <v>22400</v>
      </c>
      <c r="E296" s="72">
        <v>0</v>
      </c>
      <c r="F296" s="64">
        <f t="shared" si="24"/>
        <v>22400</v>
      </c>
      <c r="G296" s="27"/>
      <c r="H296" s="27"/>
      <c r="I296" s="27"/>
      <c r="J296" s="27"/>
      <c r="K296" s="27"/>
      <c r="L296" s="27"/>
      <c r="M296" s="27"/>
    </row>
    <row r="297" spans="1:13" s="23" customFormat="1" ht="12.75">
      <c r="A297" s="118" t="s">
        <v>161</v>
      </c>
      <c r="B297" s="60">
        <v>200</v>
      </c>
      <c r="C297" s="48" t="s">
        <v>536</v>
      </c>
      <c r="D297" s="72">
        <v>22400</v>
      </c>
      <c r="E297" s="72">
        <v>0</v>
      </c>
      <c r="F297" s="64">
        <v>22400</v>
      </c>
      <c r="G297" s="27"/>
      <c r="H297" s="27"/>
      <c r="I297" s="27"/>
      <c r="J297" s="27"/>
      <c r="K297" s="27"/>
      <c r="L297" s="27"/>
      <c r="M297" s="27"/>
    </row>
    <row r="298" spans="1:13" s="23" customFormat="1" ht="24">
      <c r="A298" s="98" t="s">
        <v>176</v>
      </c>
      <c r="B298" s="42">
        <v>200</v>
      </c>
      <c r="C298" s="48" t="s">
        <v>358</v>
      </c>
      <c r="D298" s="72">
        <v>22400</v>
      </c>
      <c r="E298" s="72">
        <v>0</v>
      </c>
      <c r="F298" s="64">
        <f t="shared" si="24"/>
        <v>22400</v>
      </c>
      <c r="G298" s="27"/>
      <c r="H298" s="27"/>
      <c r="I298" s="27"/>
      <c r="J298" s="27"/>
      <c r="K298" s="27"/>
      <c r="L298" s="27"/>
      <c r="M298" s="27"/>
    </row>
    <row r="299" spans="1:13" s="23" customFormat="1" ht="24.75" thickBot="1">
      <c r="A299" s="119" t="s">
        <v>322</v>
      </c>
      <c r="B299" s="44">
        <v>450</v>
      </c>
      <c r="C299" s="50" t="s">
        <v>26</v>
      </c>
      <c r="D299" s="79">
        <v>365500</v>
      </c>
      <c r="E299" s="79">
        <f>-Источники!BY5</f>
        <v>-129274.19000000134</v>
      </c>
      <c r="F299" s="120" t="s">
        <v>26</v>
      </c>
      <c r="G299" s="27"/>
      <c r="H299" s="27"/>
      <c r="I299" s="27"/>
      <c r="J299" s="27"/>
      <c r="K299" s="27"/>
      <c r="L299" s="27"/>
      <c r="M299" s="27"/>
    </row>
    <row r="300" spans="1:13" ht="8.25" customHeight="1">
      <c r="A300" s="29"/>
      <c r="B300" s="30"/>
      <c r="C300" s="31"/>
      <c r="D300" s="30"/>
      <c r="E300" s="30"/>
      <c r="F300" s="30"/>
      <c r="G300" s="32"/>
      <c r="H300" s="32"/>
      <c r="I300" s="32"/>
      <c r="J300" s="32"/>
      <c r="K300" s="32"/>
      <c r="L300" s="32"/>
      <c r="M300" s="32"/>
    </row>
    <row r="301" spans="1:13" ht="12.75">
      <c r="A301" s="23"/>
      <c r="B301" s="30"/>
      <c r="C301" s="31"/>
      <c r="D301" s="30"/>
      <c r="E301" s="30"/>
      <c r="F301" s="30"/>
      <c r="G301" s="32"/>
      <c r="H301" s="32"/>
      <c r="I301" s="32"/>
      <c r="J301" s="32"/>
      <c r="K301" s="32"/>
      <c r="L301" s="32"/>
      <c r="M301" s="32"/>
    </row>
    <row r="302" spans="1:13" ht="12.75">
      <c r="A302" s="23"/>
      <c r="B302" s="30"/>
      <c r="C302" s="31"/>
      <c r="D302" s="30"/>
      <c r="E302" s="30"/>
      <c r="F302" s="30"/>
      <c r="G302" s="32"/>
      <c r="H302" s="32"/>
      <c r="I302" s="32"/>
      <c r="J302" s="32"/>
      <c r="K302" s="32"/>
      <c r="L302" s="32"/>
      <c r="M302" s="32"/>
    </row>
    <row r="303" spans="1:13" ht="12.75">
      <c r="A303" s="23"/>
      <c r="B303" s="30"/>
      <c r="C303" s="31"/>
      <c r="D303" s="30"/>
      <c r="E303" s="30"/>
      <c r="F303" s="30"/>
      <c r="G303" s="32"/>
      <c r="H303" s="32"/>
      <c r="I303" s="32"/>
      <c r="J303" s="32"/>
      <c r="K303" s="32"/>
      <c r="L303" s="32"/>
      <c r="M303" s="32"/>
    </row>
    <row r="304" spans="1:13" ht="12.75">
      <c r="A304" s="23"/>
      <c r="B304" s="30"/>
      <c r="C304" s="31"/>
      <c r="D304" s="30"/>
      <c r="E304" s="30"/>
      <c r="F304" s="30"/>
      <c r="G304" s="32"/>
      <c r="H304" s="32"/>
      <c r="I304" s="32"/>
      <c r="J304" s="32"/>
      <c r="K304" s="32"/>
      <c r="L304" s="32"/>
      <c r="M304" s="32"/>
    </row>
    <row r="305" spans="1:13" ht="12.75">
      <c r="A305" s="23"/>
      <c r="B305" s="30"/>
      <c r="C305" s="31"/>
      <c r="D305" s="30"/>
      <c r="E305" s="30"/>
      <c r="F305" s="30"/>
      <c r="G305" s="32"/>
      <c r="H305" s="32"/>
      <c r="I305" s="32"/>
      <c r="J305" s="32"/>
      <c r="K305" s="32"/>
      <c r="L305" s="32"/>
      <c r="M305" s="32"/>
    </row>
    <row r="306" spans="1:13" ht="12.75">
      <c r="A306" s="23"/>
      <c r="B306" s="30"/>
      <c r="C306" s="31"/>
      <c r="D306" s="30"/>
      <c r="E306" s="30"/>
      <c r="F306" s="30"/>
      <c r="G306" s="32"/>
      <c r="H306" s="32"/>
      <c r="I306" s="32"/>
      <c r="J306" s="32"/>
      <c r="K306" s="32"/>
      <c r="L306" s="32"/>
      <c r="M306" s="32"/>
    </row>
    <row r="307" spans="1:13" ht="12.75">
      <c r="A307" s="23"/>
      <c r="B307" s="30"/>
      <c r="C307" s="31"/>
      <c r="D307" s="30"/>
      <c r="E307" s="30"/>
      <c r="F307" s="30"/>
      <c r="G307" s="32"/>
      <c r="H307" s="32"/>
      <c r="I307" s="32"/>
      <c r="J307" s="32"/>
      <c r="K307" s="32"/>
      <c r="L307" s="32"/>
      <c r="M307" s="32"/>
    </row>
    <row r="308" spans="1:13" ht="12.75">
      <c r="A308" s="23"/>
      <c r="B308" s="30"/>
      <c r="C308" s="31"/>
      <c r="D308" s="30"/>
      <c r="E308" s="30"/>
      <c r="F308" s="30"/>
      <c r="G308" s="32"/>
      <c r="H308" s="32"/>
      <c r="I308" s="32"/>
      <c r="J308" s="32"/>
      <c r="K308" s="32"/>
      <c r="L308" s="32"/>
      <c r="M308" s="32"/>
    </row>
    <row r="309" spans="1:13" ht="12.75">
      <c r="A309" s="23"/>
      <c r="B309" s="30"/>
      <c r="C309" s="31"/>
      <c r="D309" s="30"/>
      <c r="E309" s="30"/>
      <c r="F309" s="30"/>
      <c r="G309" s="32"/>
      <c r="H309" s="32"/>
      <c r="I309" s="32"/>
      <c r="J309" s="32"/>
      <c r="K309" s="32"/>
      <c r="L309" s="32"/>
      <c r="M309" s="32"/>
    </row>
    <row r="310" spans="1:13" ht="12.75">
      <c r="A310" s="23"/>
      <c r="B310" s="30"/>
      <c r="C310" s="31"/>
      <c r="D310" s="30"/>
      <c r="E310" s="30"/>
      <c r="F310" s="30"/>
      <c r="G310" s="32"/>
      <c r="H310" s="32"/>
      <c r="I310" s="32"/>
      <c r="J310" s="32"/>
      <c r="K310" s="32"/>
      <c r="L310" s="32"/>
      <c r="M310" s="32"/>
    </row>
    <row r="311" spans="1:13" ht="12" customHeight="1">
      <c r="A311" s="23"/>
      <c r="B311" s="30"/>
      <c r="C311" s="31"/>
      <c r="D311" s="30"/>
      <c r="E311" s="30"/>
      <c r="F311" s="30"/>
      <c r="G311" s="32"/>
      <c r="H311" s="32"/>
      <c r="I311" s="32"/>
      <c r="J311" s="32"/>
      <c r="K311" s="32"/>
      <c r="L311" s="32"/>
      <c r="M311" s="32"/>
    </row>
    <row r="312" spans="1:13" ht="12.75">
      <c r="A312" s="23"/>
      <c r="B312" s="30"/>
      <c r="C312" s="31"/>
      <c r="D312" s="30"/>
      <c r="E312" s="30"/>
      <c r="F312" s="30"/>
      <c r="G312" s="32"/>
      <c r="H312" s="32"/>
      <c r="I312" s="32"/>
      <c r="J312" s="32"/>
      <c r="K312" s="32"/>
      <c r="L312" s="32"/>
      <c r="M312" s="32"/>
    </row>
    <row r="313" spans="1:6" ht="12.75">
      <c r="A313" s="23"/>
      <c r="B313" s="33"/>
      <c r="C313" s="34"/>
      <c r="D313" s="33"/>
      <c r="E313" s="33"/>
      <c r="F313" s="33"/>
    </row>
    <row r="314" spans="1:6" ht="12.75">
      <c r="A314" s="23"/>
      <c r="B314" s="33"/>
      <c r="C314" s="34"/>
      <c r="D314" s="33"/>
      <c r="E314" s="33"/>
      <c r="F314" s="33"/>
    </row>
    <row r="315" spans="1:6" ht="12.75">
      <c r="A315" s="23"/>
      <c r="B315" s="33"/>
      <c r="C315" s="34"/>
      <c r="D315" s="33"/>
      <c r="E315" s="33"/>
      <c r="F315" s="33"/>
    </row>
    <row r="316" spans="1:6" ht="12.75">
      <c r="A316" s="23"/>
      <c r="B316" s="33"/>
      <c r="C316" s="34"/>
      <c r="D316" s="33"/>
      <c r="E316" s="33"/>
      <c r="F316" s="33"/>
    </row>
    <row r="317" spans="1:6" ht="12.75">
      <c r="A317" s="23"/>
      <c r="B317" s="33"/>
      <c r="C317" s="34"/>
      <c r="D317" s="33"/>
      <c r="E317" s="33"/>
      <c r="F317" s="33"/>
    </row>
    <row r="318" spans="1:6" ht="12.75">
      <c r="A318" s="23"/>
      <c r="B318" s="33"/>
      <c r="C318" s="34"/>
      <c r="D318" s="33"/>
      <c r="E318" s="33"/>
      <c r="F318" s="33"/>
    </row>
    <row r="319" spans="1:6" ht="12.75">
      <c r="A319" s="23"/>
      <c r="B319" s="33"/>
      <c r="C319" s="34"/>
      <c r="D319" s="33"/>
      <c r="E319" s="33"/>
      <c r="F319" s="33"/>
    </row>
    <row r="320" spans="1:6" ht="12.75">
      <c r="A320" s="23"/>
      <c r="B320" s="33"/>
      <c r="C320" s="34"/>
      <c r="D320" s="33"/>
      <c r="E320" s="33"/>
      <c r="F320" s="33"/>
    </row>
    <row r="321" spans="1:6" ht="12.75">
      <c r="A321" s="23"/>
      <c r="B321" s="33"/>
      <c r="C321" s="34"/>
      <c r="D321" s="33"/>
      <c r="E321" s="33"/>
      <c r="F321" s="33"/>
    </row>
    <row r="322" spans="1:6" ht="12.75">
      <c r="A322" s="23"/>
      <c r="B322" s="33"/>
      <c r="C322" s="34"/>
      <c r="D322" s="33"/>
      <c r="E322" s="33"/>
      <c r="F322" s="33"/>
    </row>
    <row r="323" spans="1:6" ht="12.75">
      <c r="A323" s="23"/>
      <c r="B323" s="33"/>
      <c r="C323" s="34"/>
      <c r="D323" s="33"/>
      <c r="E323" s="33"/>
      <c r="F323" s="33"/>
    </row>
    <row r="324" spans="1:6" ht="12.75">
      <c r="A324" s="23"/>
      <c r="B324" s="33"/>
      <c r="C324" s="34"/>
      <c r="D324" s="33"/>
      <c r="E324" s="33"/>
      <c r="F324" s="33"/>
    </row>
    <row r="325" spans="1:6" ht="12.75">
      <c r="A325" s="23"/>
      <c r="B325" s="33"/>
      <c r="C325" s="34"/>
      <c r="D325" s="33"/>
      <c r="E325" s="33"/>
      <c r="F325" s="33"/>
    </row>
    <row r="326" spans="1:6" ht="12.75">
      <c r="A326" s="23"/>
      <c r="B326" s="33"/>
      <c r="C326" s="34"/>
      <c r="D326" s="33"/>
      <c r="E326" s="33"/>
      <c r="F326" s="33"/>
    </row>
    <row r="327" spans="1:6" ht="12.75">
      <c r="A327" s="23"/>
      <c r="B327" s="33"/>
      <c r="C327" s="34"/>
      <c r="D327" s="33"/>
      <c r="E327" s="33"/>
      <c r="F327" s="33"/>
    </row>
    <row r="328" spans="1:6" ht="12.75">
      <c r="A328" s="23"/>
      <c r="B328" s="33"/>
      <c r="C328" s="34"/>
      <c r="D328" s="33"/>
      <c r="E328" s="33"/>
      <c r="F328" s="33"/>
    </row>
    <row r="329" spans="1:6" ht="12.75">
      <c r="A329" s="23"/>
      <c r="B329" s="33"/>
      <c r="C329" s="34"/>
      <c r="D329" s="33"/>
      <c r="E329" s="33"/>
      <c r="F329" s="33"/>
    </row>
    <row r="330" spans="1:6" ht="12.75">
      <c r="A330" s="23"/>
      <c r="B330" s="33"/>
      <c r="C330" s="34"/>
      <c r="D330" s="33"/>
      <c r="E330" s="33"/>
      <c r="F330" s="33"/>
    </row>
    <row r="331" spans="1:6" ht="12.75">
      <c r="A331" s="23"/>
      <c r="B331" s="33"/>
      <c r="C331" s="34"/>
      <c r="D331" s="33"/>
      <c r="E331" s="33"/>
      <c r="F331" s="33"/>
    </row>
    <row r="332" spans="1:6" ht="12.75">
      <c r="A332" s="23"/>
      <c r="B332" s="33"/>
      <c r="C332" s="34"/>
      <c r="D332" s="33"/>
      <c r="E332" s="33"/>
      <c r="F332" s="33"/>
    </row>
    <row r="333" spans="1:6" ht="12.75">
      <c r="A333" s="23"/>
      <c r="B333" s="33"/>
      <c r="C333" s="34"/>
      <c r="D333" s="33"/>
      <c r="E333" s="33"/>
      <c r="F333" s="33"/>
    </row>
    <row r="334" spans="1:6" ht="12.75">
      <c r="A334" s="23"/>
      <c r="B334" s="33"/>
      <c r="C334" s="34"/>
      <c r="D334" s="33"/>
      <c r="E334" s="33"/>
      <c r="F334" s="33"/>
    </row>
    <row r="335" spans="1:6" ht="12.75">
      <c r="A335" s="23"/>
      <c r="B335" s="33"/>
      <c r="C335" s="34"/>
      <c r="D335" s="33"/>
      <c r="E335" s="33"/>
      <c r="F335" s="33"/>
    </row>
    <row r="336" spans="1:6" ht="12.75">
      <c r="A336" s="23"/>
      <c r="B336" s="33"/>
      <c r="C336" s="34"/>
      <c r="D336" s="33"/>
      <c r="E336" s="33"/>
      <c r="F336" s="33"/>
    </row>
    <row r="337" spans="1:6" ht="12.75">
      <c r="A337" s="23"/>
      <c r="B337" s="33"/>
      <c r="C337" s="34"/>
      <c r="D337" s="33"/>
      <c r="E337" s="33"/>
      <c r="F337" s="33"/>
    </row>
    <row r="338" spans="1:6" ht="12.75">
      <c r="A338" s="23"/>
      <c r="B338" s="33"/>
      <c r="C338" s="34"/>
      <c r="D338" s="33"/>
      <c r="E338" s="33"/>
      <c r="F338" s="33"/>
    </row>
    <row r="339" spans="1:6" ht="12.75">
      <c r="A339" s="23"/>
      <c r="B339" s="33"/>
      <c r="C339" s="34"/>
      <c r="D339" s="33"/>
      <c r="E339" s="33"/>
      <c r="F339" s="33"/>
    </row>
    <row r="340" spans="1:6" ht="12.75">
      <c r="A340" s="23"/>
      <c r="B340" s="33"/>
      <c r="C340" s="34"/>
      <c r="D340" s="33"/>
      <c r="E340" s="33"/>
      <c r="F340" s="33"/>
    </row>
    <row r="341" spans="1:6" ht="12.75">
      <c r="A341" s="23"/>
      <c r="B341" s="33"/>
      <c r="C341" s="34"/>
      <c r="D341" s="33"/>
      <c r="E341" s="33"/>
      <c r="F341" s="33"/>
    </row>
    <row r="342" spans="1:6" ht="12.75">
      <c r="A342" s="23"/>
      <c r="B342" s="33"/>
      <c r="C342" s="34"/>
      <c r="D342" s="33"/>
      <c r="E342" s="33"/>
      <c r="F342" s="33"/>
    </row>
    <row r="343" spans="1:6" ht="12.75">
      <c r="A343" s="23"/>
      <c r="B343" s="33"/>
      <c r="C343" s="34"/>
      <c r="D343" s="33"/>
      <c r="E343" s="33"/>
      <c r="F343" s="33"/>
    </row>
    <row r="344" spans="1:6" ht="12.75">
      <c r="A344" s="23"/>
      <c r="B344" s="33"/>
      <c r="C344" s="34"/>
      <c r="D344" s="33"/>
      <c r="E344" s="33"/>
      <c r="F344" s="33"/>
    </row>
    <row r="345" spans="1:6" ht="12.75">
      <c r="A345" s="23"/>
      <c r="B345" s="33"/>
      <c r="C345" s="34"/>
      <c r="D345" s="33"/>
      <c r="E345" s="33"/>
      <c r="F345" s="33"/>
    </row>
    <row r="346" spans="1:6" ht="12.75">
      <c r="A346" s="23"/>
      <c r="B346" s="33"/>
      <c r="C346" s="34"/>
      <c r="D346" s="33"/>
      <c r="E346" s="33"/>
      <c r="F346" s="33"/>
    </row>
    <row r="347" spans="1:6" ht="12.75">
      <c r="A347" s="23"/>
      <c r="B347" s="33"/>
      <c r="C347" s="34"/>
      <c r="D347" s="33"/>
      <c r="E347" s="33"/>
      <c r="F347" s="33"/>
    </row>
    <row r="348" spans="1:6" ht="12.75">
      <c r="A348" s="23"/>
      <c r="B348" s="33"/>
      <c r="C348" s="34"/>
      <c r="D348" s="33"/>
      <c r="E348" s="33"/>
      <c r="F348" s="33"/>
    </row>
    <row r="349" spans="1:6" ht="12.75">
      <c r="A349" s="23"/>
      <c r="B349" s="33"/>
      <c r="C349" s="34"/>
      <c r="D349" s="33"/>
      <c r="E349" s="33"/>
      <c r="F349" s="33"/>
    </row>
    <row r="350" spans="1:6" ht="12.75">
      <c r="A350" s="23"/>
      <c r="B350" s="33"/>
      <c r="C350" s="34"/>
      <c r="D350" s="33"/>
      <c r="E350" s="33"/>
      <c r="F350" s="33"/>
    </row>
    <row r="351" spans="1:6" ht="12.75">
      <c r="A351" s="23"/>
      <c r="B351" s="33"/>
      <c r="C351" s="34"/>
      <c r="D351" s="33"/>
      <c r="E351" s="33"/>
      <c r="F351" s="33"/>
    </row>
    <row r="352" spans="1:6" ht="12.75">
      <c r="A352" s="23"/>
      <c r="B352" s="33"/>
      <c r="C352" s="34"/>
      <c r="D352" s="33"/>
      <c r="E352" s="33"/>
      <c r="F352" s="33"/>
    </row>
    <row r="353" spans="1:6" ht="12.75">
      <c r="A353" s="23"/>
      <c r="B353" s="33"/>
      <c r="C353" s="34"/>
      <c r="D353" s="33"/>
      <c r="E353" s="33"/>
      <c r="F353" s="33"/>
    </row>
    <row r="354" spans="1:6" ht="12.75">
      <c r="A354" s="23"/>
      <c r="B354" s="33"/>
      <c r="C354" s="34"/>
      <c r="D354" s="33"/>
      <c r="E354" s="33"/>
      <c r="F354" s="33"/>
    </row>
    <row r="355" spans="1:6" ht="12.75">
      <c r="A355" s="23"/>
      <c r="B355" s="33"/>
      <c r="C355" s="34"/>
      <c r="D355" s="33"/>
      <c r="E355" s="33"/>
      <c r="F355" s="33"/>
    </row>
    <row r="356" spans="1:6" ht="12.75">
      <c r="A356" s="23"/>
      <c r="B356" s="33"/>
      <c r="C356" s="34"/>
      <c r="D356" s="33"/>
      <c r="E356" s="33"/>
      <c r="F356" s="33"/>
    </row>
    <row r="357" spans="1:6" ht="12.75">
      <c r="A357" s="23"/>
      <c r="B357" s="33"/>
      <c r="C357" s="34"/>
      <c r="D357" s="33"/>
      <c r="E357" s="33"/>
      <c r="F357" s="33"/>
    </row>
    <row r="358" spans="1:6" ht="12.75">
      <c r="A358" s="23"/>
      <c r="B358" s="33"/>
      <c r="C358" s="34"/>
      <c r="D358" s="33"/>
      <c r="E358" s="33"/>
      <c r="F358" s="33"/>
    </row>
    <row r="359" spans="1:6" ht="12.75">
      <c r="A359" s="23"/>
      <c r="B359" s="33"/>
      <c r="C359" s="34"/>
      <c r="D359" s="33"/>
      <c r="E359" s="33"/>
      <c r="F359" s="33"/>
    </row>
    <row r="360" spans="1:6" ht="12.75">
      <c r="A360" s="23"/>
      <c r="B360" s="33"/>
      <c r="C360" s="34"/>
      <c r="D360" s="33"/>
      <c r="E360" s="33"/>
      <c r="F360" s="33"/>
    </row>
    <row r="361" spans="1:6" ht="12.75">
      <c r="A361" s="23"/>
      <c r="B361" s="33"/>
      <c r="C361" s="34"/>
      <c r="D361" s="33"/>
      <c r="E361" s="33"/>
      <c r="F361" s="33"/>
    </row>
    <row r="362" spans="1:6" ht="12.75">
      <c r="A362" s="23"/>
      <c r="B362" s="33"/>
      <c r="C362" s="34"/>
      <c r="D362" s="33"/>
      <c r="E362" s="33"/>
      <c r="F362" s="33"/>
    </row>
    <row r="363" spans="1:6" ht="12.75">
      <c r="A363" s="23"/>
      <c r="B363" s="33"/>
      <c r="C363" s="34"/>
      <c r="D363" s="33"/>
      <c r="E363" s="33"/>
      <c r="F363" s="33"/>
    </row>
    <row r="364" spans="1:6" ht="12.75">
      <c r="A364" s="23"/>
      <c r="B364" s="33"/>
      <c r="C364" s="34"/>
      <c r="D364" s="33"/>
      <c r="E364" s="33"/>
      <c r="F364" s="33"/>
    </row>
    <row r="365" spans="1:6" ht="12.75">
      <c r="A365" s="23"/>
      <c r="B365" s="33"/>
      <c r="C365" s="33"/>
      <c r="D365" s="33"/>
      <c r="E365" s="33"/>
      <c r="F365" s="33"/>
    </row>
    <row r="366" spans="1:6" ht="12.75">
      <c r="A366" s="23"/>
      <c r="B366" s="33"/>
      <c r="C366" s="33"/>
      <c r="D366" s="33"/>
      <c r="E366" s="33"/>
      <c r="F366" s="33"/>
    </row>
    <row r="367" spans="1:6" ht="12.75">
      <c r="A367" s="23"/>
      <c r="B367" s="33"/>
      <c r="C367" s="33"/>
      <c r="D367" s="33"/>
      <c r="E367" s="33"/>
      <c r="F367" s="33"/>
    </row>
    <row r="368" spans="1:6" ht="12.75">
      <c r="A368" s="23"/>
      <c r="B368" s="33"/>
      <c r="C368" s="33"/>
      <c r="D368" s="33"/>
      <c r="E368" s="33"/>
      <c r="F368" s="33"/>
    </row>
    <row r="369" spans="1:6" ht="12.75">
      <c r="A369" s="23"/>
      <c r="B369" s="33"/>
      <c r="C369" s="33"/>
      <c r="D369" s="33"/>
      <c r="E369" s="33"/>
      <c r="F369" s="33"/>
    </row>
    <row r="370" spans="1:6" ht="12.75">
      <c r="A370" s="23"/>
      <c r="B370" s="33"/>
      <c r="C370" s="33"/>
      <c r="D370" s="33"/>
      <c r="E370" s="33"/>
      <c r="F370" s="33"/>
    </row>
    <row r="371" spans="1:6" ht="12.75">
      <c r="A371" s="23"/>
      <c r="B371" s="33"/>
      <c r="C371" s="33"/>
      <c r="D371" s="33"/>
      <c r="E371" s="33"/>
      <c r="F371" s="33"/>
    </row>
    <row r="372" spans="1:6" ht="12.75">
      <c r="A372" s="23"/>
      <c r="B372" s="33"/>
      <c r="C372" s="33"/>
      <c r="D372" s="33"/>
      <c r="E372" s="33"/>
      <c r="F372" s="33"/>
    </row>
    <row r="373" spans="1:6" ht="12.75">
      <c r="A373" s="23"/>
      <c r="B373" s="33"/>
      <c r="C373" s="33"/>
      <c r="D373" s="33"/>
      <c r="E373" s="33"/>
      <c r="F373" s="33"/>
    </row>
    <row r="374" spans="1:6" ht="12.75">
      <c r="A374" s="23"/>
      <c r="B374" s="33"/>
      <c r="C374" s="33"/>
      <c r="D374" s="33"/>
      <c r="E374" s="33"/>
      <c r="F374" s="33"/>
    </row>
    <row r="375" spans="1:6" ht="12.75">
      <c r="A375" s="23"/>
      <c r="B375" s="33"/>
      <c r="C375" s="33"/>
      <c r="D375" s="33"/>
      <c r="E375" s="33"/>
      <c r="F375" s="33"/>
    </row>
    <row r="376" spans="1:6" ht="12.75">
      <c r="A376" s="23"/>
      <c r="B376" s="33"/>
      <c r="C376" s="33"/>
      <c r="D376" s="33"/>
      <c r="E376" s="33"/>
      <c r="F376" s="33"/>
    </row>
    <row r="377" spans="1:6" ht="12.75">
      <c r="A377" s="23"/>
      <c r="B377" s="33"/>
      <c r="C377" s="33"/>
      <c r="D377" s="33"/>
      <c r="E377" s="33"/>
      <c r="F377" s="33"/>
    </row>
    <row r="378" spans="1:6" ht="12.75">
      <c r="A378" s="23"/>
      <c r="B378" s="33"/>
      <c r="C378" s="33"/>
      <c r="D378" s="33"/>
      <c r="E378" s="33"/>
      <c r="F378" s="33"/>
    </row>
    <row r="379" spans="1:6" ht="12.75">
      <c r="A379" s="23"/>
      <c r="B379" s="33"/>
      <c r="C379" s="33"/>
      <c r="D379" s="33"/>
      <c r="E379" s="33"/>
      <c r="F379" s="33"/>
    </row>
    <row r="380" spans="1:6" ht="12.75">
      <c r="A380" s="23"/>
      <c r="B380" s="33"/>
      <c r="C380" s="33"/>
      <c r="D380" s="33"/>
      <c r="E380" s="33"/>
      <c r="F380" s="33"/>
    </row>
    <row r="381" spans="1:6" ht="12.75">
      <c r="A381" s="23"/>
      <c r="B381" s="33"/>
      <c r="C381" s="33"/>
      <c r="D381" s="33"/>
      <c r="E381" s="33"/>
      <c r="F381" s="33"/>
    </row>
    <row r="382" spans="1:6" ht="12.75">
      <c r="A382" s="23"/>
      <c r="B382" s="33"/>
      <c r="C382" s="33"/>
      <c r="D382" s="33"/>
      <c r="E382" s="33"/>
      <c r="F382" s="33"/>
    </row>
    <row r="383" spans="1:6" ht="12.75">
      <c r="A383" s="23"/>
      <c r="B383" s="33"/>
      <c r="C383" s="33"/>
      <c r="D383" s="33"/>
      <c r="E383" s="33"/>
      <c r="F383" s="33"/>
    </row>
    <row r="384" spans="1:6" ht="12.75">
      <c r="A384" s="23"/>
      <c r="B384" s="33"/>
      <c r="C384" s="33"/>
      <c r="D384" s="33"/>
      <c r="E384" s="33"/>
      <c r="F384" s="33"/>
    </row>
    <row r="385" spans="1:6" ht="12.75">
      <c r="A385" s="23"/>
      <c r="B385" s="33"/>
      <c r="C385" s="33"/>
      <c r="D385" s="33"/>
      <c r="E385" s="33"/>
      <c r="F385" s="33"/>
    </row>
    <row r="386" spans="1:6" ht="12.75">
      <c r="A386" s="23"/>
      <c r="B386" s="33"/>
      <c r="C386" s="33"/>
      <c r="D386" s="33"/>
      <c r="E386" s="33"/>
      <c r="F386" s="33"/>
    </row>
    <row r="387" spans="1:6" ht="12.75">
      <c r="A387" s="23"/>
      <c r="B387" s="33"/>
      <c r="C387" s="33"/>
      <c r="D387" s="33"/>
      <c r="E387" s="33"/>
      <c r="F387" s="33"/>
    </row>
    <row r="388" spans="1:6" ht="12.75">
      <c r="A388" s="23"/>
      <c r="B388" s="33"/>
      <c r="C388" s="33"/>
      <c r="D388" s="33"/>
      <c r="E388" s="33"/>
      <c r="F388" s="33"/>
    </row>
    <row r="389" spans="1:6" ht="12.75">
      <c r="A389" s="23"/>
      <c r="B389" s="33"/>
      <c r="C389" s="33"/>
      <c r="D389" s="33"/>
      <c r="E389" s="33"/>
      <c r="F389" s="33"/>
    </row>
    <row r="390" spans="1:6" ht="12.75">
      <c r="A390" s="23"/>
      <c r="B390" s="33"/>
      <c r="C390" s="33"/>
      <c r="D390" s="33"/>
      <c r="E390" s="33"/>
      <c r="F390" s="33"/>
    </row>
    <row r="391" spans="1:6" ht="12.75">
      <c r="A391" s="23"/>
      <c r="B391" s="33"/>
      <c r="C391" s="33"/>
      <c r="D391" s="33"/>
      <c r="E391" s="33"/>
      <c r="F391" s="33"/>
    </row>
    <row r="392" spans="1:6" ht="12.75">
      <c r="A392" s="23"/>
      <c r="B392" s="33"/>
      <c r="C392" s="33"/>
      <c r="D392" s="33"/>
      <c r="E392" s="33"/>
      <c r="F392" s="33"/>
    </row>
    <row r="393" spans="1:6" ht="12.75">
      <c r="A393" s="23"/>
      <c r="B393" s="33"/>
      <c r="C393" s="33"/>
      <c r="D393" s="33"/>
      <c r="E393" s="33"/>
      <c r="F393" s="33"/>
    </row>
    <row r="394" spans="1:6" ht="12.75">
      <c r="A394" s="23"/>
      <c r="B394" s="33"/>
      <c r="C394" s="33"/>
      <c r="D394" s="33"/>
      <c r="E394" s="33"/>
      <c r="F394" s="33"/>
    </row>
    <row r="395" spans="1:6" ht="12.75">
      <c r="A395" s="23"/>
      <c r="B395" s="33"/>
      <c r="C395" s="33"/>
      <c r="D395" s="33"/>
      <c r="E395" s="33"/>
      <c r="F395" s="33"/>
    </row>
    <row r="396" spans="1:6" ht="12.75">
      <c r="A396" s="23"/>
      <c r="B396" s="33"/>
      <c r="C396" s="33"/>
      <c r="D396" s="33"/>
      <c r="E396" s="33"/>
      <c r="F396" s="33"/>
    </row>
    <row r="397" spans="1:6" ht="12.75">
      <c r="A397" s="23"/>
      <c r="B397" s="33"/>
      <c r="C397" s="33"/>
      <c r="D397" s="33"/>
      <c r="E397" s="33"/>
      <c r="F397" s="33"/>
    </row>
    <row r="398" spans="1:6" ht="12.75">
      <c r="A398" s="23"/>
      <c r="B398" s="33"/>
      <c r="C398" s="33"/>
      <c r="D398" s="33"/>
      <c r="E398" s="33"/>
      <c r="F398" s="33"/>
    </row>
    <row r="399" spans="1:6" ht="12.75">
      <c r="A399" s="23"/>
      <c r="B399" s="33"/>
      <c r="C399" s="33"/>
      <c r="D399" s="33"/>
      <c r="E399" s="33"/>
      <c r="F399" s="33"/>
    </row>
    <row r="400" spans="1:6" ht="12.75">
      <c r="A400" s="23"/>
      <c r="B400" s="33"/>
      <c r="C400" s="33"/>
      <c r="D400" s="33"/>
      <c r="E400" s="33"/>
      <c r="F400" s="33"/>
    </row>
    <row r="401" spans="1:6" ht="12.75">
      <c r="A401" s="23"/>
      <c r="B401" s="33"/>
      <c r="C401" s="33"/>
      <c r="D401" s="33"/>
      <c r="E401" s="33"/>
      <c r="F401" s="33"/>
    </row>
    <row r="402" spans="1:6" ht="12.75">
      <c r="A402" s="23"/>
      <c r="B402" s="33"/>
      <c r="C402" s="33"/>
      <c r="D402" s="33"/>
      <c r="E402" s="33"/>
      <c r="F402" s="33"/>
    </row>
  </sheetData>
  <sheetProtection selectLockedCells="1" selectUnlockedCells="1"/>
  <mergeCells count="6">
    <mergeCell ref="E1:F1"/>
    <mergeCell ref="B6:B7"/>
    <mergeCell ref="C6:C7"/>
    <mergeCell ref="D6:D7"/>
    <mergeCell ref="E6:E7"/>
    <mergeCell ref="F6:F7"/>
  </mergeCells>
  <printOptions/>
  <pageMargins left="0.1968503937007874" right="0.3937007874015748" top="0.7874015748031497" bottom="0.7874015748031497" header="0.7874015748031497" footer="0.7874015748031497"/>
  <pageSetup horizontalDpi="300" verticalDpi="300" orientation="portrait" paperSize="9" scale="91" r:id="rId1"/>
  <rowBreaks count="1" manualBreakCount="1">
    <brk id="255" max="5" man="1"/>
  </rowBreaks>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6">
      <selection activeCell="BY29" sqref="BY29:CN29"/>
    </sheetView>
  </sheetViews>
  <sheetFormatPr defaultColWidth="0.875" defaultRowHeight="12.75"/>
  <cols>
    <col min="1" max="32" width="0.875" style="1" customWidth="1"/>
    <col min="33" max="33" width="0.37109375" style="1" customWidth="1"/>
    <col min="34" max="53" width="0.875" style="1" customWidth="1"/>
    <col min="54" max="54" width="3.875" style="1" customWidth="1"/>
    <col min="55" max="16384" width="0.875" style="1" customWidth="1"/>
  </cols>
  <sheetData>
    <row r="1" ht="12">
      <c r="DD1" s="7" t="s">
        <v>323</v>
      </c>
    </row>
    <row r="2" spans="1:108" s="10" customFormat="1" ht="25.5" customHeight="1">
      <c r="A2" s="228" t="s">
        <v>324</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row>
    <row r="3" spans="1:108" s="53" customFormat="1" ht="56.25" customHeight="1">
      <c r="A3" s="229" t="s">
        <v>18</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30" t="s">
        <v>19</v>
      </c>
      <c r="AC3" s="229"/>
      <c r="AD3" s="229"/>
      <c r="AE3" s="229"/>
      <c r="AF3" s="229"/>
      <c r="AG3" s="229"/>
      <c r="AH3" s="229" t="s">
        <v>325</v>
      </c>
      <c r="AI3" s="229"/>
      <c r="AJ3" s="229"/>
      <c r="AK3" s="229"/>
      <c r="AL3" s="229"/>
      <c r="AM3" s="229"/>
      <c r="AN3" s="229"/>
      <c r="AO3" s="229"/>
      <c r="AP3" s="229"/>
      <c r="AQ3" s="229"/>
      <c r="AR3" s="229"/>
      <c r="AS3" s="229"/>
      <c r="AT3" s="229"/>
      <c r="AU3" s="229"/>
      <c r="AV3" s="229"/>
      <c r="AW3" s="229"/>
      <c r="AX3" s="229"/>
      <c r="AY3" s="229"/>
      <c r="AZ3" s="229"/>
      <c r="BA3" s="229"/>
      <c r="BB3" s="229"/>
      <c r="BC3" s="229" t="s">
        <v>107</v>
      </c>
      <c r="BD3" s="229"/>
      <c r="BE3" s="229"/>
      <c r="BF3" s="229"/>
      <c r="BG3" s="229"/>
      <c r="BH3" s="229"/>
      <c r="BI3" s="229"/>
      <c r="BJ3" s="229"/>
      <c r="BK3" s="229"/>
      <c r="BL3" s="229"/>
      <c r="BM3" s="229"/>
      <c r="BN3" s="229"/>
      <c r="BO3" s="229"/>
      <c r="BP3" s="229"/>
      <c r="BQ3" s="229"/>
      <c r="BR3" s="229"/>
      <c r="BS3" s="229"/>
      <c r="BT3" s="229"/>
      <c r="BU3" s="229"/>
      <c r="BV3" s="229"/>
      <c r="BW3" s="229"/>
      <c r="BX3" s="229"/>
      <c r="BY3" s="229" t="s">
        <v>22</v>
      </c>
      <c r="BZ3" s="229"/>
      <c r="CA3" s="229"/>
      <c r="CB3" s="229"/>
      <c r="CC3" s="229"/>
      <c r="CD3" s="229"/>
      <c r="CE3" s="229"/>
      <c r="CF3" s="229"/>
      <c r="CG3" s="229"/>
      <c r="CH3" s="229"/>
      <c r="CI3" s="229"/>
      <c r="CJ3" s="229"/>
      <c r="CK3" s="229"/>
      <c r="CL3" s="229"/>
      <c r="CM3" s="229"/>
      <c r="CN3" s="229"/>
      <c r="CO3" s="229" t="s">
        <v>23</v>
      </c>
      <c r="CP3" s="229"/>
      <c r="CQ3" s="229"/>
      <c r="CR3" s="229"/>
      <c r="CS3" s="229"/>
      <c r="CT3" s="229"/>
      <c r="CU3" s="229"/>
      <c r="CV3" s="229"/>
      <c r="CW3" s="229"/>
      <c r="CX3" s="229"/>
      <c r="CY3" s="229"/>
      <c r="CZ3" s="229"/>
      <c r="DA3" s="229"/>
      <c r="DB3" s="229"/>
      <c r="DC3" s="229"/>
      <c r="DD3" s="229"/>
    </row>
    <row r="4" spans="1:108" s="13" customFormat="1" ht="12" customHeight="1" thickBot="1">
      <c r="A4" s="241">
        <v>1</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2">
        <v>2</v>
      </c>
      <c r="AC4" s="243"/>
      <c r="AD4" s="243"/>
      <c r="AE4" s="243"/>
      <c r="AF4" s="243"/>
      <c r="AG4" s="243"/>
      <c r="AH4" s="243">
        <v>3</v>
      </c>
      <c r="AI4" s="243"/>
      <c r="AJ4" s="243"/>
      <c r="AK4" s="243"/>
      <c r="AL4" s="243"/>
      <c r="AM4" s="243"/>
      <c r="AN4" s="243"/>
      <c r="AO4" s="243"/>
      <c r="AP4" s="243"/>
      <c r="AQ4" s="243"/>
      <c r="AR4" s="243"/>
      <c r="AS4" s="243"/>
      <c r="AT4" s="243"/>
      <c r="AU4" s="243"/>
      <c r="AV4" s="243"/>
      <c r="AW4" s="243"/>
      <c r="AX4" s="243"/>
      <c r="AY4" s="243"/>
      <c r="AZ4" s="243"/>
      <c r="BA4" s="243"/>
      <c r="BB4" s="243"/>
      <c r="BC4" s="243">
        <v>4</v>
      </c>
      <c r="BD4" s="243"/>
      <c r="BE4" s="243"/>
      <c r="BF4" s="243"/>
      <c r="BG4" s="243"/>
      <c r="BH4" s="243"/>
      <c r="BI4" s="243"/>
      <c r="BJ4" s="243"/>
      <c r="BK4" s="243"/>
      <c r="BL4" s="243"/>
      <c r="BM4" s="243"/>
      <c r="BN4" s="243"/>
      <c r="BO4" s="243"/>
      <c r="BP4" s="243"/>
      <c r="BQ4" s="243"/>
      <c r="BR4" s="243"/>
      <c r="BS4" s="243"/>
      <c r="BT4" s="243"/>
      <c r="BU4" s="243"/>
      <c r="BV4" s="243"/>
      <c r="BW4" s="243"/>
      <c r="BX4" s="243"/>
      <c r="BY4" s="243">
        <v>5</v>
      </c>
      <c r="BZ4" s="243"/>
      <c r="CA4" s="243"/>
      <c r="CB4" s="243"/>
      <c r="CC4" s="243"/>
      <c r="CD4" s="243"/>
      <c r="CE4" s="243"/>
      <c r="CF4" s="243"/>
      <c r="CG4" s="243"/>
      <c r="CH4" s="243"/>
      <c r="CI4" s="243"/>
      <c r="CJ4" s="243"/>
      <c r="CK4" s="243"/>
      <c r="CL4" s="243"/>
      <c r="CM4" s="243"/>
      <c r="CN4" s="243"/>
      <c r="CO4" s="231">
        <v>6</v>
      </c>
      <c r="CP4" s="231"/>
      <c r="CQ4" s="231"/>
      <c r="CR4" s="231"/>
      <c r="CS4" s="231"/>
      <c r="CT4" s="231"/>
      <c r="CU4" s="231"/>
      <c r="CV4" s="231"/>
      <c r="CW4" s="231"/>
      <c r="CX4" s="231"/>
      <c r="CY4" s="231"/>
      <c r="CZ4" s="231"/>
      <c r="DA4" s="231"/>
      <c r="DB4" s="231"/>
      <c r="DC4" s="231"/>
      <c r="DD4" s="231"/>
    </row>
    <row r="5" spans="1:108" s="54" customFormat="1" ht="23.25" customHeight="1">
      <c r="A5" s="232" t="s">
        <v>427</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4"/>
      <c r="AB5" s="235" t="s">
        <v>326</v>
      </c>
      <c r="AC5" s="236"/>
      <c r="AD5" s="236"/>
      <c r="AE5" s="236"/>
      <c r="AF5" s="236"/>
      <c r="AG5" s="236"/>
      <c r="AH5" s="236" t="s">
        <v>327</v>
      </c>
      <c r="AI5" s="236"/>
      <c r="AJ5" s="236"/>
      <c r="AK5" s="236"/>
      <c r="AL5" s="236"/>
      <c r="AM5" s="236"/>
      <c r="AN5" s="236"/>
      <c r="AO5" s="236"/>
      <c r="AP5" s="236"/>
      <c r="AQ5" s="236"/>
      <c r="AR5" s="236"/>
      <c r="AS5" s="236"/>
      <c r="AT5" s="236"/>
      <c r="AU5" s="236"/>
      <c r="AV5" s="236"/>
      <c r="AW5" s="236"/>
      <c r="AX5" s="236"/>
      <c r="AY5" s="236"/>
      <c r="AZ5" s="236"/>
      <c r="BA5" s="236"/>
      <c r="BB5" s="236"/>
      <c r="BC5" s="237">
        <f>BC28</f>
        <v>365500</v>
      </c>
      <c r="BD5" s="237"/>
      <c r="BE5" s="237"/>
      <c r="BF5" s="237"/>
      <c r="BG5" s="237"/>
      <c r="BH5" s="237"/>
      <c r="BI5" s="237"/>
      <c r="BJ5" s="237"/>
      <c r="BK5" s="237"/>
      <c r="BL5" s="237"/>
      <c r="BM5" s="237"/>
      <c r="BN5" s="237"/>
      <c r="BO5" s="237"/>
      <c r="BP5" s="237"/>
      <c r="BQ5" s="237"/>
      <c r="BR5" s="237"/>
      <c r="BS5" s="237"/>
      <c r="BT5" s="237"/>
      <c r="BU5" s="237"/>
      <c r="BV5" s="237"/>
      <c r="BW5" s="237"/>
      <c r="BX5" s="237"/>
      <c r="BY5" s="237">
        <f>BY28</f>
        <v>129274.19000000134</v>
      </c>
      <c r="BZ5" s="237"/>
      <c r="CA5" s="237"/>
      <c r="CB5" s="237"/>
      <c r="CC5" s="237"/>
      <c r="CD5" s="237"/>
      <c r="CE5" s="237"/>
      <c r="CF5" s="237"/>
      <c r="CG5" s="237"/>
      <c r="CH5" s="237"/>
      <c r="CI5" s="237"/>
      <c r="CJ5" s="237"/>
      <c r="CK5" s="237"/>
      <c r="CL5" s="237"/>
      <c r="CM5" s="237"/>
      <c r="CN5" s="237"/>
      <c r="CO5" s="238">
        <v>236225.81</v>
      </c>
      <c r="CP5" s="239"/>
      <c r="CQ5" s="239"/>
      <c r="CR5" s="239"/>
      <c r="CS5" s="239"/>
      <c r="CT5" s="239"/>
      <c r="CU5" s="239"/>
      <c r="CV5" s="239"/>
      <c r="CW5" s="239"/>
      <c r="CX5" s="239"/>
      <c r="CY5" s="239"/>
      <c r="CZ5" s="239"/>
      <c r="DA5" s="239"/>
      <c r="DB5" s="239"/>
      <c r="DC5" s="239"/>
      <c r="DD5" s="240"/>
    </row>
    <row r="6" spans="1:108" s="54" customFormat="1" ht="13.5" customHeight="1">
      <c r="A6" s="244" t="s">
        <v>428</v>
      </c>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6"/>
      <c r="AB6" s="250" t="s">
        <v>429</v>
      </c>
      <c r="AC6" s="250"/>
      <c r="AD6" s="250"/>
      <c r="AE6" s="250"/>
      <c r="AF6" s="250"/>
      <c r="AG6" s="251"/>
      <c r="AH6" s="263" t="s">
        <v>327</v>
      </c>
      <c r="AI6" s="250"/>
      <c r="AJ6" s="250"/>
      <c r="AK6" s="250"/>
      <c r="AL6" s="250"/>
      <c r="AM6" s="250"/>
      <c r="AN6" s="250"/>
      <c r="AO6" s="250"/>
      <c r="AP6" s="250"/>
      <c r="AQ6" s="250"/>
      <c r="AR6" s="250"/>
      <c r="AS6" s="250"/>
      <c r="AT6" s="250"/>
      <c r="AU6" s="250"/>
      <c r="AV6" s="250"/>
      <c r="AW6" s="250"/>
      <c r="AX6" s="250"/>
      <c r="AY6" s="250"/>
      <c r="AZ6" s="250"/>
      <c r="BA6" s="250"/>
      <c r="BB6" s="251"/>
      <c r="BC6" s="257" t="s">
        <v>443</v>
      </c>
      <c r="BD6" s="258"/>
      <c r="BE6" s="258"/>
      <c r="BF6" s="258"/>
      <c r="BG6" s="258"/>
      <c r="BH6" s="258"/>
      <c r="BI6" s="258"/>
      <c r="BJ6" s="258"/>
      <c r="BK6" s="258"/>
      <c r="BL6" s="258"/>
      <c r="BM6" s="258"/>
      <c r="BN6" s="258"/>
      <c r="BO6" s="258"/>
      <c r="BP6" s="258"/>
      <c r="BQ6" s="258"/>
      <c r="BR6" s="258"/>
      <c r="BS6" s="258"/>
      <c r="BT6" s="258"/>
      <c r="BU6" s="258"/>
      <c r="BV6" s="258"/>
      <c r="BW6" s="258"/>
      <c r="BX6" s="259"/>
      <c r="BY6" s="257" t="s">
        <v>443</v>
      </c>
      <c r="BZ6" s="258"/>
      <c r="CA6" s="258"/>
      <c r="CB6" s="258"/>
      <c r="CC6" s="258"/>
      <c r="CD6" s="258"/>
      <c r="CE6" s="258"/>
      <c r="CF6" s="258"/>
      <c r="CG6" s="258"/>
      <c r="CH6" s="258"/>
      <c r="CI6" s="258"/>
      <c r="CJ6" s="258"/>
      <c r="CK6" s="258"/>
      <c r="CL6" s="258"/>
      <c r="CM6" s="258"/>
      <c r="CN6" s="259"/>
      <c r="CO6" s="265" t="s">
        <v>443</v>
      </c>
      <c r="CP6" s="266"/>
      <c r="CQ6" s="266"/>
      <c r="CR6" s="266"/>
      <c r="CS6" s="266"/>
      <c r="CT6" s="266"/>
      <c r="CU6" s="266"/>
      <c r="CV6" s="266"/>
      <c r="CW6" s="266"/>
      <c r="CX6" s="266"/>
      <c r="CY6" s="266"/>
      <c r="CZ6" s="266"/>
      <c r="DA6" s="266"/>
      <c r="DB6" s="266"/>
      <c r="DC6" s="266"/>
      <c r="DD6" s="267"/>
    </row>
    <row r="7" spans="1:108" ht="23.25" customHeight="1">
      <c r="A7" s="254" t="s">
        <v>430</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6"/>
      <c r="AB7" s="252"/>
      <c r="AC7" s="252"/>
      <c r="AD7" s="252"/>
      <c r="AE7" s="252"/>
      <c r="AF7" s="252"/>
      <c r="AG7" s="253"/>
      <c r="AH7" s="264"/>
      <c r="AI7" s="252"/>
      <c r="AJ7" s="252"/>
      <c r="AK7" s="252"/>
      <c r="AL7" s="252"/>
      <c r="AM7" s="252"/>
      <c r="AN7" s="252"/>
      <c r="AO7" s="252"/>
      <c r="AP7" s="252"/>
      <c r="AQ7" s="252"/>
      <c r="AR7" s="252"/>
      <c r="AS7" s="252"/>
      <c r="AT7" s="252"/>
      <c r="AU7" s="252"/>
      <c r="AV7" s="252"/>
      <c r="AW7" s="252"/>
      <c r="AX7" s="252"/>
      <c r="AY7" s="252"/>
      <c r="AZ7" s="252"/>
      <c r="BA7" s="252"/>
      <c r="BB7" s="253"/>
      <c r="BC7" s="260"/>
      <c r="BD7" s="261"/>
      <c r="BE7" s="261"/>
      <c r="BF7" s="261"/>
      <c r="BG7" s="261"/>
      <c r="BH7" s="261"/>
      <c r="BI7" s="261"/>
      <c r="BJ7" s="261"/>
      <c r="BK7" s="261"/>
      <c r="BL7" s="261"/>
      <c r="BM7" s="261"/>
      <c r="BN7" s="261"/>
      <c r="BO7" s="261"/>
      <c r="BP7" s="261"/>
      <c r="BQ7" s="261"/>
      <c r="BR7" s="261"/>
      <c r="BS7" s="261"/>
      <c r="BT7" s="261"/>
      <c r="BU7" s="261"/>
      <c r="BV7" s="261"/>
      <c r="BW7" s="261"/>
      <c r="BX7" s="262"/>
      <c r="BY7" s="260"/>
      <c r="BZ7" s="261"/>
      <c r="CA7" s="261"/>
      <c r="CB7" s="261"/>
      <c r="CC7" s="261"/>
      <c r="CD7" s="261"/>
      <c r="CE7" s="261"/>
      <c r="CF7" s="261"/>
      <c r="CG7" s="261"/>
      <c r="CH7" s="261"/>
      <c r="CI7" s="261"/>
      <c r="CJ7" s="261"/>
      <c r="CK7" s="261"/>
      <c r="CL7" s="261"/>
      <c r="CM7" s="261"/>
      <c r="CN7" s="262"/>
      <c r="CO7" s="268"/>
      <c r="CP7" s="269"/>
      <c r="CQ7" s="269"/>
      <c r="CR7" s="269"/>
      <c r="CS7" s="269"/>
      <c r="CT7" s="269"/>
      <c r="CU7" s="269"/>
      <c r="CV7" s="269"/>
      <c r="CW7" s="269"/>
      <c r="CX7" s="269"/>
      <c r="CY7" s="269"/>
      <c r="CZ7" s="269"/>
      <c r="DA7" s="269"/>
      <c r="DB7" s="269"/>
      <c r="DC7" s="269"/>
      <c r="DD7" s="270"/>
    </row>
    <row r="8" spans="1:108" ht="13.5" customHeight="1">
      <c r="A8" s="247" t="s">
        <v>431</v>
      </c>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9"/>
      <c r="AB8" s="250"/>
      <c r="AC8" s="250"/>
      <c r="AD8" s="250"/>
      <c r="AE8" s="250"/>
      <c r="AF8" s="250"/>
      <c r="AG8" s="251"/>
      <c r="AH8" s="263"/>
      <c r="AI8" s="250"/>
      <c r="AJ8" s="250"/>
      <c r="AK8" s="250"/>
      <c r="AL8" s="250"/>
      <c r="AM8" s="250"/>
      <c r="AN8" s="250"/>
      <c r="AO8" s="250"/>
      <c r="AP8" s="250"/>
      <c r="AQ8" s="250"/>
      <c r="AR8" s="250"/>
      <c r="AS8" s="250"/>
      <c r="AT8" s="250"/>
      <c r="AU8" s="250"/>
      <c r="AV8" s="250"/>
      <c r="AW8" s="250"/>
      <c r="AX8" s="250"/>
      <c r="AY8" s="250"/>
      <c r="AZ8" s="250"/>
      <c r="BA8" s="250"/>
      <c r="BB8" s="251"/>
      <c r="BC8" s="257" t="s">
        <v>443</v>
      </c>
      <c r="BD8" s="258"/>
      <c r="BE8" s="258"/>
      <c r="BF8" s="258"/>
      <c r="BG8" s="258"/>
      <c r="BH8" s="258"/>
      <c r="BI8" s="258"/>
      <c r="BJ8" s="258"/>
      <c r="BK8" s="258"/>
      <c r="BL8" s="258"/>
      <c r="BM8" s="258"/>
      <c r="BN8" s="258"/>
      <c r="BO8" s="258"/>
      <c r="BP8" s="258"/>
      <c r="BQ8" s="258"/>
      <c r="BR8" s="258"/>
      <c r="BS8" s="258"/>
      <c r="BT8" s="258"/>
      <c r="BU8" s="258"/>
      <c r="BV8" s="258"/>
      <c r="BW8" s="258"/>
      <c r="BX8" s="259"/>
      <c r="BY8" s="257" t="s">
        <v>443</v>
      </c>
      <c r="BZ8" s="258"/>
      <c r="CA8" s="258"/>
      <c r="CB8" s="258"/>
      <c r="CC8" s="258"/>
      <c r="CD8" s="258"/>
      <c r="CE8" s="258"/>
      <c r="CF8" s="258"/>
      <c r="CG8" s="258"/>
      <c r="CH8" s="258"/>
      <c r="CI8" s="258"/>
      <c r="CJ8" s="258"/>
      <c r="CK8" s="258"/>
      <c r="CL8" s="258"/>
      <c r="CM8" s="258"/>
      <c r="CN8" s="259"/>
      <c r="CO8" s="265" t="s">
        <v>443</v>
      </c>
      <c r="CP8" s="266"/>
      <c r="CQ8" s="266"/>
      <c r="CR8" s="266"/>
      <c r="CS8" s="266"/>
      <c r="CT8" s="266"/>
      <c r="CU8" s="266"/>
      <c r="CV8" s="266"/>
      <c r="CW8" s="266"/>
      <c r="CX8" s="266"/>
      <c r="CY8" s="266"/>
      <c r="CZ8" s="266"/>
      <c r="DA8" s="266"/>
      <c r="DB8" s="266"/>
      <c r="DC8" s="266"/>
      <c r="DD8" s="267"/>
    </row>
    <row r="9" spans="1:108" ht="13.5" customHeight="1">
      <c r="A9" s="225"/>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7"/>
      <c r="AB9" s="252"/>
      <c r="AC9" s="252"/>
      <c r="AD9" s="252"/>
      <c r="AE9" s="252"/>
      <c r="AF9" s="252"/>
      <c r="AG9" s="253"/>
      <c r="AH9" s="264"/>
      <c r="AI9" s="252"/>
      <c r="AJ9" s="252"/>
      <c r="AK9" s="252"/>
      <c r="AL9" s="252"/>
      <c r="AM9" s="252"/>
      <c r="AN9" s="252"/>
      <c r="AO9" s="252"/>
      <c r="AP9" s="252"/>
      <c r="AQ9" s="252"/>
      <c r="AR9" s="252"/>
      <c r="AS9" s="252"/>
      <c r="AT9" s="252"/>
      <c r="AU9" s="252"/>
      <c r="AV9" s="252"/>
      <c r="AW9" s="252"/>
      <c r="AX9" s="252"/>
      <c r="AY9" s="252"/>
      <c r="AZ9" s="252"/>
      <c r="BA9" s="252"/>
      <c r="BB9" s="253"/>
      <c r="BC9" s="260"/>
      <c r="BD9" s="261"/>
      <c r="BE9" s="261"/>
      <c r="BF9" s="261"/>
      <c r="BG9" s="261"/>
      <c r="BH9" s="261"/>
      <c r="BI9" s="261"/>
      <c r="BJ9" s="261"/>
      <c r="BK9" s="261"/>
      <c r="BL9" s="261"/>
      <c r="BM9" s="261"/>
      <c r="BN9" s="261"/>
      <c r="BO9" s="261"/>
      <c r="BP9" s="261"/>
      <c r="BQ9" s="261"/>
      <c r="BR9" s="261"/>
      <c r="BS9" s="261"/>
      <c r="BT9" s="261"/>
      <c r="BU9" s="261"/>
      <c r="BV9" s="261"/>
      <c r="BW9" s="261"/>
      <c r="BX9" s="262"/>
      <c r="BY9" s="260"/>
      <c r="BZ9" s="261"/>
      <c r="CA9" s="261"/>
      <c r="CB9" s="261"/>
      <c r="CC9" s="261"/>
      <c r="CD9" s="261"/>
      <c r="CE9" s="261"/>
      <c r="CF9" s="261"/>
      <c r="CG9" s="261"/>
      <c r="CH9" s="261"/>
      <c r="CI9" s="261"/>
      <c r="CJ9" s="261"/>
      <c r="CK9" s="261"/>
      <c r="CL9" s="261"/>
      <c r="CM9" s="261"/>
      <c r="CN9" s="262"/>
      <c r="CO9" s="268"/>
      <c r="CP9" s="269"/>
      <c r="CQ9" s="269"/>
      <c r="CR9" s="269"/>
      <c r="CS9" s="269"/>
      <c r="CT9" s="269"/>
      <c r="CU9" s="269"/>
      <c r="CV9" s="269"/>
      <c r="CW9" s="269"/>
      <c r="CX9" s="269"/>
      <c r="CY9" s="269"/>
      <c r="CZ9" s="269"/>
      <c r="DA9" s="269"/>
      <c r="DB9" s="269"/>
      <c r="DC9" s="269"/>
      <c r="DD9" s="270"/>
    </row>
    <row r="10" spans="1:108" ht="13.5" customHeight="1" hidden="1" thickBot="1">
      <c r="A10" s="225"/>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7"/>
      <c r="AB10" s="223"/>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238"/>
      <c r="CO10" s="239"/>
      <c r="CP10" s="239"/>
      <c r="CQ10" s="239"/>
      <c r="CR10" s="239"/>
      <c r="CS10" s="239"/>
      <c r="CT10" s="239"/>
      <c r="CU10" s="239"/>
      <c r="CV10" s="239"/>
      <c r="CW10" s="239"/>
      <c r="CX10" s="239"/>
      <c r="CY10" s="239"/>
      <c r="CZ10" s="239"/>
      <c r="DA10" s="239"/>
      <c r="DB10" s="239"/>
      <c r="DC10" s="239"/>
      <c r="DD10" s="240"/>
    </row>
    <row r="11" spans="1:108" ht="13.5" customHeight="1" hidden="1" thickBot="1">
      <c r="A11" s="225"/>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7"/>
      <c r="AB11" s="223"/>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9"/>
      <c r="CP11" s="239"/>
      <c r="CQ11" s="239"/>
      <c r="CR11" s="239"/>
      <c r="CS11" s="239"/>
      <c r="CT11" s="239"/>
      <c r="CU11" s="239"/>
      <c r="CV11" s="239"/>
      <c r="CW11" s="239"/>
      <c r="CX11" s="239"/>
      <c r="CY11" s="239"/>
      <c r="CZ11" s="239"/>
      <c r="DA11" s="239"/>
      <c r="DB11" s="239"/>
      <c r="DC11" s="239"/>
      <c r="DD11" s="240"/>
    </row>
    <row r="12" spans="1:108" ht="13.5" customHeight="1" hidden="1" thickBot="1">
      <c r="A12" s="225"/>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7"/>
      <c r="AB12" s="223"/>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9"/>
      <c r="CP12" s="239"/>
      <c r="CQ12" s="239"/>
      <c r="CR12" s="239"/>
      <c r="CS12" s="239"/>
      <c r="CT12" s="239"/>
      <c r="CU12" s="239"/>
      <c r="CV12" s="239"/>
      <c r="CW12" s="239"/>
      <c r="CX12" s="239"/>
      <c r="CY12" s="239"/>
      <c r="CZ12" s="239"/>
      <c r="DA12" s="239"/>
      <c r="DB12" s="239"/>
      <c r="DC12" s="239"/>
      <c r="DD12" s="240"/>
    </row>
    <row r="13" spans="1:108" ht="13.5" customHeight="1" hidden="1" thickBot="1">
      <c r="A13" s="225"/>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7"/>
      <c r="AB13" s="223"/>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M13" s="238"/>
      <c r="CN13" s="238"/>
      <c r="CO13" s="239"/>
      <c r="CP13" s="239"/>
      <c r="CQ13" s="239"/>
      <c r="CR13" s="239"/>
      <c r="CS13" s="239"/>
      <c r="CT13" s="239"/>
      <c r="CU13" s="239"/>
      <c r="CV13" s="239"/>
      <c r="CW13" s="239"/>
      <c r="CX13" s="239"/>
      <c r="CY13" s="239"/>
      <c r="CZ13" s="239"/>
      <c r="DA13" s="239"/>
      <c r="DB13" s="239"/>
      <c r="DC13" s="239"/>
      <c r="DD13" s="240"/>
    </row>
    <row r="14" spans="1:108" ht="13.5" customHeight="1" hidden="1" thickBot="1">
      <c r="A14" s="225"/>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7"/>
      <c r="AB14" s="223"/>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9"/>
      <c r="CP14" s="239"/>
      <c r="CQ14" s="239"/>
      <c r="CR14" s="239"/>
      <c r="CS14" s="239"/>
      <c r="CT14" s="239"/>
      <c r="CU14" s="239"/>
      <c r="CV14" s="239"/>
      <c r="CW14" s="239"/>
      <c r="CX14" s="239"/>
      <c r="CY14" s="239"/>
      <c r="CZ14" s="239"/>
      <c r="DA14" s="239"/>
      <c r="DB14" s="239"/>
      <c r="DC14" s="239"/>
      <c r="DD14" s="240"/>
    </row>
    <row r="15" spans="1:108" ht="13.5" customHeight="1" hidden="1">
      <c r="A15" s="225"/>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7"/>
      <c r="AB15" s="223"/>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9"/>
      <c r="CP15" s="239"/>
      <c r="CQ15" s="239"/>
      <c r="CR15" s="239"/>
      <c r="CS15" s="239"/>
      <c r="CT15" s="239"/>
      <c r="CU15" s="239"/>
      <c r="CV15" s="239"/>
      <c r="CW15" s="239"/>
      <c r="CX15" s="239"/>
      <c r="CY15" s="239"/>
      <c r="CZ15" s="239"/>
      <c r="DA15" s="239"/>
      <c r="DB15" s="239"/>
      <c r="DC15" s="239"/>
      <c r="DD15" s="240"/>
    </row>
    <row r="16" spans="1:108" ht="13.5" customHeight="1" hidden="1">
      <c r="A16" s="225"/>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7"/>
      <c r="AB16" s="223"/>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9"/>
      <c r="CP16" s="239"/>
      <c r="CQ16" s="239"/>
      <c r="CR16" s="239"/>
      <c r="CS16" s="239"/>
      <c r="CT16" s="239"/>
      <c r="CU16" s="239"/>
      <c r="CV16" s="239"/>
      <c r="CW16" s="239"/>
      <c r="CX16" s="239"/>
      <c r="CY16" s="239"/>
      <c r="CZ16" s="239"/>
      <c r="DA16" s="239"/>
      <c r="DB16" s="239"/>
      <c r="DC16" s="239"/>
      <c r="DD16" s="240"/>
    </row>
    <row r="17" spans="1:108" ht="13.5" customHeight="1" hidden="1">
      <c r="A17" s="225"/>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7"/>
      <c r="AB17" s="223"/>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c r="CL17" s="238"/>
      <c r="CM17" s="238"/>
      <c r="CN17" s="238"/>
      <c r="CO17" s="239"/>
      <c r="CP17" s="239"/>
      <c r="CQ17" s="239"/>
      <c r="CR17" s="239"/>
      <c r="CS17" s="239"/>
      <c r="CT17" s="239"/>
      <c r="CU17" s="239"/>
      <c r="CV17" s="239"/>
      <c r="CW17" s="239"/>
      <c r="CX17" s="239"/>
      <c r="CY17" s="239"/>
      <c r="CZ17" s="239"/>
      <c r="DA17" s="239"/>
      <c r="DB17" s="239"/>
      <c r="DC17" s="239"/>
      <c r="DD17" s="240"/>
    </row>
    <row r="18" spans="1:108" ht="13.5" customHeight="1" hidden="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7"/>
      <c r="AB18" s="223"/>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9"/>
      <c r="CP18" s="239"/>
      <c r="CQ18" s="239"/>
      <c r="CR18" s="239"/>
      <c r="CS18" s="239"/>
      <c r="CT18" s="239"/>
      <c r="CU18" s="239"/>
      <c r="CV18" s="239"/>
      <c r="CW18" s="239"/>
      <c r="CX18" s="239"/>
      <c r="CY18" s="239"/>
      <c r="CZ18" s="239"/>
      <c r="DA18" s="239"/>
      <c r="DB18" s="239"/>
      <c r="DC18" s="239"/>
      <c r="DD18" s="240"/>
    </row>
    <row r="19" spans="1:108" ht="13.5" customHeight="1" hidden="1">
      <c r="A19" s="225"/>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7"/>
      <c r="AB19" s="223"/>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9"/>
      <c r="CP19" s="239"/>
      <c r="CQ19" s="239"/>
      <c r="CR19" s="239"/>
      <c r="CS19" s="239"/>
      <c r="CT19" s="239"/>
      <c r="CU19" s="239"/>
      <c r="CV19" s="239"/>
      <c r="CW19" s="239"/>
      <c r="CX19" s="239"/>
      <c r="CY19" s="239"/>
      <c r="CZ19" s="239"/>
      <c r="DA19" s="239"/>
      <c r="DB19" s="239"/>
      <c r="DC19" s="239"/>
      <c r="DD19" s="240"/>
    </row>
    <row r="20" spans="1:108" ht="13.5" customHeight="1" hidden="1">
      <c r="A20" s="225"/>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7"/>
      <c r="AB20" s="223"/>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9"/>
      <c r="CP20" s="239"/>
      <c r="CQ20" s="239"/>
      <c r="CR20" s="239"/>
      <c r="CS20" s="239"/>
      <c r="CT20" s="239"/>
      <c r="CU20" s="239"/>
      <c r="CV20" s="239"/>
      <c r="CW20" s="239"/>
      <c r="CX20" s="239"/>
      <c r="CY20" s="239"/>
      <c r="CZ20" s="239"/>
      <c r="DA20" s="239"/>
      <c r="DB20" s="239"/>
      <c r="DC20" s="239"/>
      <c r="DD20" s="240"/>
    </row>
    <row r="21" spans="1:108" s="54" customFormat="1" ht="23.25" customHeight="1">
      <c r="A21" s="232" t="s">
        <v>432</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4"/>
      <c r="AB21" s="223" t="s">
        <v>328</v>
      </c>
      <c r="AC21" s="224"/>
      <c r="AD21" s="224"/>
      <c r="AE21" s="224"/>
      <c r="AF21" s="224"/>
      <c r="AG21" s="224"/>
      <c r="AH21" s="224" t="s">
        <v>327</v>
      </c>
      <c r="AI21" s="224"/>
      <c r="AJ21" s="224"/>
      <c r="AK21" s="224"/>
      <c r="AL21" s="224"/>
      <c r="AM21" s="224"/>
      <c r="AN21" s="224"/>
      <c r="AO21" s="224"/>
      <c r="AP21" s="224"/>
      <c r="AQ21" s="224"/>
      <c r="AR21" s="224"/>
      <c r="AS21" s="224"/>
      <c r="AT21" s="224"/>
      <c r="AU21" s="224"/>
      <c r="AV21" s="224"/>
      <c r="AW21" s="224"/>
      <c r="AX21" s="224"/>
      <c r="AY21" s="224"/>
      <c r="AZ21" s="224"/>
      <c r="BA21" s="224"/>
      <c r="BB21" s="224"/>
      <c r="BC21" s="238" t="s">
        <v>443</v>
      </c>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t="s">
        <v>443</v>
      </c>
      <c r="BZ21" s="238"/>
      <c r="CA21" s="238"/>
      <c r="CB21" s="238"/>
      <c r="CC21" s="238"/>
      <c r="CD21" s="238"/>
      <c r="CE21" s="238"/>
      <c r="CF21" s="238"/>
      <c r="CG21" s="238"/>
      <c r="CH21" s="238"/>
      <c r="CI21" s="238"/>
      <c r="CJ21" s="238"/>
      <c r="CK21" s="238"/>
      <c r="CL21" s="238"/>
      <c r="CM21" s="238"/>
      <c r="CN21" s="238"/>
      <c r="CO21" s="239" t="s">
        <v>443</v>
      </c>
      <c r="CP21" s="239"/>
      <c r="CQ21" s="239"/>
      <c r="CR21" s="239"/>
      <c r="CS21" s="239"/>
      <c r="CT21" s="239"/>
      <c r="CU21" s="239"/>
      <c r="CV21" s="239"/>
      <c r="CW21" s="239"/>
      <c r="CX21" s="239"/>
      <c r="CY21" s="239"/>
      <c r="CZ21" s="239"/>
      <c r="DA21" s="239"/>
      <c r="DB21" s="239"/>
      <c r="DC21" s="239"/>
      <c r="DD21" s="240"/>
    </row>
    <row r="22" spans="1:108" s="54" customFormat="1" ht="12.75" customHeight="1">
      <c r="A22" s="244" t="s">
        <v>431</v>
      </c>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6"/>
      <c r="AB22" s="250"/>
      <c r="AC22" s="250"/>
      <c r="AD22" s="250"/>
      <c r="AE22" s="250"/>
      <c r="AF22" s="250"/>
      <c r="AG22" s="251"/>
      <c r="AH22" s="263"/>
      <c r="AI22" s="250"/>
      <c r="AJ22" s="250"/>
      <c r="AK22" s="250"/>
      <c r="AL22" s="250"/>
      <c r="AM22" s="250"/>
      <c r="AN22" s="250"/>
      <c r="AO22" s="250"/>
      <c r="AP22" s="250"/>
      <c r="AQ22" s="250"/>
      <c r="AR22" s="250"/>
      <c r="AS22" s="250"/>
      <c r="AT22" s="250"/>
      <c r="AU22" s="250"/>
      <c r="AV22" s="250"/>
      <c r="AW22" s="250"/>
      <c r="AX22" s="250"/>
      <c r="AY22" s="250"/>
      <c r="AZ22" s="250"/>
      <c r="BA22" s="250"/>
      <c r="BB22" s="251"/>
      <c r="BC22" s="257" t="s">
        <v>443</v>
      </c>
      <c r="BD22" s="258"/>
      <c r="BE22" s="258"/>
      <c r="BF22" s="258"/>
      <c r="BG22" s="258"/>
      <c r="BH22" s="258"/>
      <c r="BI22" s="258"/>
      <c r="BJ22" s="258"/>
      <c r="BK22" s="258"/>
      <c r="BL22" s="258"/>
      <c r="BM22" s="258"/>
      <c r="BN22" s="258"/>
      <c r="BO22" s="258"/>
      <c r="BP22" s="258"/>
      <c r="BQ22" s="258"/>
      <c r="BR22" s="258"/>
      <c r="BS22" s="258"/>
      <c r="BT22" s="258"/>
      <c r="BU22" s="258"/>
      <c r="BV22" s="258"/>
      <c r="BW22" s="258"/>
      <c r="BX22" s="259"/>
      <c r="BY22" s="257" t="s">
        <v>443</v>
      </c>
      <c r="BZ22" s="258"/>
      <c r="CA22" s="258"/>
      <c r="CB22" s="258"/>
      <c r="CC22" s="258"/>
      <c r="CD22" s="258"/>
      <c r="CE22" s="258"/>
      <c r="CF22" s="258"/>
      <c r="CG22" s="258"/>
      <c r="CH22" s="258"/>
      <c r="CI22" s="258"/>
      <c r="CJ22" s="258"/>
      <c r="CK22" s="258"/>
      <c r="CL22" s="258"/>
      <c r="CM22" s="258"/>
      <c r="CN22" s="259"/>
      <c r="CO22" s="265" t="s">
        <v>443</v>
      </c>
      <c r="CP22" s="266"/>
      <c r="CQ22" s="266"/>
      <c r="CR22" s="266"/>
      <c r="CS22" s="266"/>
      <c r="CT22" s="266"/>
      <c r="CU22" s="266"/>
      <c r="CV22" s="266"/>
      <c r="CW22" s="266"/>
      <c r="CX22" s="266"/>
      <c r="CY22" s="266"/>
      <c r="CZ22" s="266"/>
      <c r="DA22" s="266"/>
      <c r="DB22" s="266"/>
      <c r="DC22" s="266"/>
      <c r="DD22" s="267"/>
    </row>
    <row r="23" spans="1:108" s="54" customFormat="1" ht="13.5" customHeight="1">
      <c r="A23" s="271"/>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3"/>
      <c r="AB23" s="252"/>
      <c r="AC23" s="252"/>
      <c r="AD23" s="252"/>
      <c r="AE23" s="252"/>
      <c r="AF23" s="252"/>
      <c r="AG23" s="253"/>
      <c r="AH23" s="264"/>
      <c r="AI23" s="252"/>
      <c r="AJ23" s="252"/>
      <c r="AK23" s="252"/>
      <c r="AL23" s="252"/>
      <c r="AM23" s="252"/>
      <c r="AN23" s="252"/>
      <c r="AO23" s="252"/>
      <c r="AP23" s="252"/>
      <c r="AQ23" s="252"/>
      <c r="AR23" s="252"/>
      <c r="AS23" s="252"/>
      <c r="AT23" s="252"/>
      <c r="AU23" s="252"/>
      <c r="AV23" s="252"/>
      <c r="AW23" s="252"/>
      <c r="AX23" s="252"/>
      <c r="AY23" s="252"/>
      <c r="AZ23" s="252"/>
      <c r="BA23" s="252"/>
      <c r="BB23" s="253"/>
      <c r="BC23" s="260"/>
      <c r="BD23" s="261"/>
      <c r="BE23" s="261"/>
      <c r="BF23" s="261"/>
      <c r="BG23" s="261"/>
      <c r="BH23" s="261"/>
      <c r="BI23" s="261"/>
      <c r="BJ23" s="261"/>
      <c r="BK23" s="261"/>
      <c r="BL23" s="261"/>
      <c r="BM23" s="261"/>
      <c r="BN23" s="261"/>
      <c r="BO23" s="261"/>
      <c r="BP23" s="261"/>
      <c r="BQ23" s="261"/>
      <c r="BR23" s="261"/>
      <c r="BS23" s="261"/>
      <c r="BT23" s="261"/>
      <c r="BU23" s="261"/>
      <c r="BV23" s="261"/>
      <c r="BW23" s="261"/>
      <c r="BX23" s="262"/>
      <c r="BY23" s="260"/>
      <c r="BZ23" s="261"/>
      <c r="CA23" s="261"/>
      <c r="CB23" s="261"/>
      <c r="CC23" s="261"/>
      <c r="CD23" s="261"/>
      <c r="CE23" s="261"/>
      <c r="CF23" s="261"/>
      <c r="CG23" s="261"/>
      <c r="CH23" s="261"/>
      <c r="CI23" s="261"/>
      <c r="CJ23" s="261"/>
      <c r="CK23" s="261"/>
      <c r="CL23" s="261"/>
      <c r="CM23" s="261"/>
      <c r="CN23" s="262"/>
      <c r="CO23" s="268"/>
      <c r="CP23" s="269"/>
      <c r="CQ23" s="269"/>
      <c r="CR23" s="269"/>
      <c r="CS23" s="269"/>
      <c r="CT23" s="269"/>
      <c r="CU23" s="269"/>
      <c r="CV23" s="269"/>
      <c r="CW23" s="269"/>
      <c r="CX23" s="269"/>
      <c r="CY23" s="269"/>
      <c r="CZ23" s="269"/>
      <c r="DA23" s="269"/>
      <c r="DB23" s="269"/>
      <c r="DC23" s="269"/>
      <c r="DD23" s="270"/>
    </row>
    <row r="24" spans="1:108" s="54" customFormat="1" ht="13.5" customHeight="1" hidden="1">
      <c r="A24" s="271"/>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3"/>
      <c r="AB24" s="223"/>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9"/>
      <c r="CP24" s="239"/>
      <c r="CQ24" s="239"/>
      <c r="CR24" s="239"/>
      <c r="CS24" s="239"/>
      <c r="CT24" s="239"/>
      <c r="CU24" s="239"/>
      <c r="CV24" s="239"/>
      <c r="CW24" s="239"/>
      <c r="CX24" s="239"/>
      <c r="CY24" s="239"/>
      <c r="CZ24" s="239"/>
      <c r="DA24" s="239"/>
      <c r="DB24" s="239"/>
      <c r="DC24" s="239"/>
      <c r="DD24" s="240"/>
    </row>
    <row r="25" spans="1:108" s="54" customFormat="1" ht="13.5" customHeight="1" hidden="1">
      <c r="A25" s="271"/>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3"/>
      <c r="AB25" s="223"/>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c r="CO25" s="239"/>
      <c r="CP25" s="239"/>
      <c r="CQ25" s="239"/>
      <c r="CR25" s="239"/>
      <c r="CS25" s="239"/>
      <c r="CT25" s="239"/>
      <c r="CU25" s="239"/>
      <c r="CV25" s="239"/>
      <c r="CW25" s="239"/>
      <c r="CX25" s="239"/>
      <c r="CY25" s="239"/>
      <c r="CZ25" s="239"/>
      <c r="DA25" s="239"/>
      <c r="DB25" s="239"/>
      <c r="DC25" s="239"/>
      <c r="DD25" s="240"/>
    </row>
    <row r="26" spans="1:108" s="54" customFormat="1" ht="13.5" customHeight="1" hidden="1">
      <c r="A26" s="271"/>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3"/>
      <c r="AB26" s="223"/>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9"/>
      <c r="CP26" s="239"/>
      <c r="CQ26" s="239"/>
      <c r="CR26" s="239"/>
      <c r="CS26" s="239"/>
      <c r="CT26" s="239"/>
      <c r="CU26" s="239"/>
      <c r="CV26" s="239"/>
      <c r="CW26" s="239"/>
      <c r="CX26" s="239"/>
      <c r="CY26" s="239"/>
      <c r="CZ26" s="239"/>
      <c r="DA26" s="239"/>
      <c r="DB26" s="239"/>
      <c r="DC26" s="239"/>
      <c r="DD26" s="240"/>
    </row>
    <row r="27" spans="1:108" s="54" customFormat="1" ht="13.5" customHeight="1" hidden="1">
      <c r="A27" s="271"/>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3"/>
      <c r="AB27" s="223"/>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9"/>
      <c r="CP27" s="239"/>
      <c r="CQ27" s="239"/>
      <c r="CR27" s="239"/>
      <c r="CS27" s="239"/>
      <c r="CT27" s="239"/>
      <c r="CU27" s="239"/>
      <c r="CV27" s="239"/>
      <c r="CW27" s="239"/>
      <c r="CX27" s="239"/>
      <c r="CY27" s="239"/>
      <c r="CZ27" s="239"/>
      <c r="DA27" s="239"/>
      <c r="DB27" s="239"/>
      <c r="DC27" s="239"/>
      <c r="DD27" s="240"/>
    </row>
    <row r="28" spans="1:108" s="54" customFormat="1" ht="24" customHeight="1">
      <c r="A28" s="232" t="s">
        <v>535</v>
      </c>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4"/>
      <c r="AB28" s="223" t="s">
        <v>433</v>
      </c>
      <c r="AC28" s="224"/>
      <c r="AD28" s="224"/>
      <c r="AE28" s="224"/>
      <c r="AF28" s="224"/>
      <c r="AG28" s="224"/>
      <c r="AH28" s="224" t="s">
        <v>434</v>
      </c>
      <c r="AI28" s="224"/>
      <c r="AJ28" s="224"/>
      <c r="AK28" s="224"/>
      <c r="AL28" s="224"/>
      <c r="AM28" s="224"/>
      <c r="AN28" s="224"/>
      <c r="AO28" s="224"/>
      <c r="AP28" s="224"/>
      <c r="AQ28" s="224"/>
      <c r="AR28" s="224"/>
      <c r="AS28" s="224"/>
      <c r="AT28" s="224"/>
      <c r="AU28" s="224"/>
      <c r="AV28" s="224"/>
      <c r="AW28" s="224"/>
      <c r="AX28" s="224"/>
      <c r="AY28" s="224"/>
      <c r="AZ28" s="224"/>
      <c r="BA28" s="224"/>
      <c r="BB28" s="224"/>
      <c r="BC28" s="238">
        <f>BC33+BC32</f>
        <v>365500</v>
      </c>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f>BY33-BY32</f>
        <v>129274.19000000134</v>
      </c>
      <c r="BZ28" s="238"/>
      <c r="CA28" s="238"/>
      <c r="CB28" s="238"/>
      <c r="CC28" s="238"/>
      <c r="CD28" s="238"/>
      <c r="CE28" s="238"/>
      <c r="CF28" s="238"/>
      <c r="CG28" s="238"/>
      <c r="CH28" s="238"/>
      <c r="CI28" s="238"/>
      <c r="CJ28" s="238"/>
      <c r="CK28" s="238"/>
      <c r="CL28" s="238"/>
      <c r="CM28" s="238"/>
      <c r="CN28" s="238"/>
      <c r="CO28" s="238">
        <v>236225.81</v>
      </c>
      <c r="CP28" s="239"/>
      <c r="CQ28" s="239"/>
      <c r="CR28" s="239"/>
      <c r="CS28" s="239"/>
      <c r="CT28" s="239"/>
      <c r="CU28" s="239"/>
      <c r="CV28" s="239"/>
      <c r="CW28" s="239"/>
      <c r="CX28" s="239"/>
      <c r="CY28" s="239"/>
      <c r="CZ28" s="239"/>
      <c r="DA28" s="239"/>
      <c r="DB28" s="239"/>
      <c r="DC28" s="239"/>
      <c r="DD28" s="240"/>
    </row>
    <row r="29" spans="1:108" s="54" customFormat="1" ht="23.25" customHeight="1">
      <c r="A29" s="232" t="s">
        <v>533</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4"/>
      <c r="AB29" s="223" t="s">
        <v>329</v>
      </c>
      <c r="AC29" s="224"/>
      <c r="AD29" s="224"/>
      <c r="AE29" s="224"/>
      <c r="AF29" s="224"/>
      <c r="AG29" s="224"/>
      <c r="AH29" s="224" t="s">
        <v>435</v>
      </c>
      <c r="AI29" s="224"/>
      <c r="AJ29" s="224"/>
      <c r="AK29" s="224"/>
      <c r="AL29" s="224"/>
      <c r="AM29" s="224"/>
      <c r="AN29" s="224"/>
      <c r="AO29" s="224"/>
      <c r="AP29" s="224"/>
      <c r="AQ29" s="224"/>
      <c r="AR29" s="224"/>
      <c r="AS29" s="224"/>
      <c r="AT29" s="224"/>
      <c r="AU29" s="224"/>
      <c r="AV29" s="224"/>
      <c r="AW29" s="224"/>
      <c r="AX29" s="224"/>
      <c r="AY29" s="224"/>
      <c r="AZ29" s="224"/>
      <c r="BA29" s="224"/>
      <c r="BB29" s="224"/>
      <c r="BC29" s="238">
        <f>BC30</f>
        <v>-8399300</v>
      </c>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f>BY30</f>
        <v>8546019.12</v>
      </c>
      <c r="BZ29" s="238"/>
      <c r="CA29" s="238"/>
      <c r="CB29" s="238"/>
      <c r="CC29" s="238"/>
      <c r="CD29" s="238"/>
      <c r="CE29" s="238"/>
      <c r="CF29" s="238"/>
      <c r="CG29" s="238"/>
      <c r="CH29" s="238"/>
      <c r="CI29" s="238"/>
      <c r="CJ29" s="238"/>
      <c r="CK29" s="238"/>
      <c r="CL29" s="238"/>
      <c r="CM29" s="238"/>
      <c r="CN29" s="238"/>
      <c r="CO29" s="239" t="s">
        <v>26</v>
      </c>
      <c r="CP29" s="239"/>
      <c r="CQ29" s="239"/>
      <c r="CR29" s="239"/>
      <c r="CS29" s="239"/>
      <c r="CT29" s="239"/>
      <c r="CU29" s="239"/>
      <c r="CV29" s="239"/>
      <c r="CW29" s="239"/>
      <c r="CX29" s="239"/>
      <c r="CY29" s="239"/>
      <c r="CZ29" s="239"/>
      <c r="DA29" s="239"/>
      <c r="DB29" s="239"/>
      <c r="DC29" s="239"/>
      <c r="DD29" s="240"/>
    </row>
    <row r="30" spans="1:108" s="54" customFormat="1" ht="23.25" customHeight="1">
      <c r="A30" s="232" t="s">
        <v>532</v>
      </c>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4"/>
      <c r="AB30" s="223" t="s">
        <v>329</v>
      </c>
      <c r="AC30" s="224"/>
      <c r="AD30" s="224"/>
      <c r="AE30" s="224"/>
      <c r="AF30" s="224"/>
      <c r="AG30" s="224"/>
      <c r="AH30" s="224" t="s">
        <v>436</v>
      </c>
      <c r="AI30" s="224"/>
      <c r="AJ30" s="224"/>
      <c r="AK30" s="224"/>
      <c r="AL30" s="224"/>
      <c r="AM30" s="224"/>
      <c r="AN30" s="224"/>
      <c r="AO30" s="224"/>
      <c r="AP30" s="224"/>
      <c r="AQ30" s="224"/>
      <c r="AR30" s="224"/>
      <c r="AS30" s="224"/>
      <c r="AT30" s="224"/>
      <c r="AU30" s="224"/>
      <c r="AV30" s="224"/>
      <c r="AW30" s="224"/>
      <c r="AX30" s="224"/>
      <c r="AY30" s="224"/>
      <c r="AZ30" s="224"/>
      <c r="BA30" s="224"/>
      <c r="BB30" s="224"/>
      <c r="BC30" s="238">
        <f>BC31</f>
        <v>-8399300</v>
      </c>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f>BY31</f>
        <v>8546019.12</v>
      </c>
      <c r="BZ30" s="238"/>
      <c r="CA30" s="238"/>
      <c r="CB30" s="238"/>
      <c r="CC30" s="238"/>
      <c r="CD30" s="238"/>
      <c r="CE30" s="238"/>
      <c r="CF30" s="238"/>
      <c r="CG30" s="238"/>
      <c r="CH30" s="238"/>
      <c r="CI30" s="238"/>
      <c r="CJ30" s="238"/>
      <c r="CK30" s="238"/>
      <c r="CL30" s="238"/>
      <c r="CM30" s="238"/>
      <c r="CN30" s="238"/>
      <c r="CO30" s="239" t="s">
        <v>26</v>
      </c>
      <c r="CP30" s="239"/>
      <c r="CQ30" s="239"/>
      <c r="CR30" s="239"/>
      <c r="CS30" s="239"/>
      <c r="CT30" s="239"/>
      <c r="CU30" s="239"/>
      <c r="CV30" s="239"/>
      <c r="CW30" s="239"/>
      <c r="CX30" s="239"/>
      <c r="CY30" s="239"/>
      <c r="CZ30" s="239"/>
      <c r="DA30" s="239"/>
      <c r="DB30" s="239"/>
      <c r="DC30" s="239"/>
      <c r="DD30" s="240"/>
    </row>
    <row r="31" spans="1:108" s="54" customFormat="1" ht="33" customHeight="1">
      <c r="A31" s="232" t="s">
        <v>531</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4"/>
      <c r="AB31" s="223" t="s">
        <v>329</v>
      </c>
      <c r="AC31" s="224"/>
      <c r="AD31" s="224"/>
      <c r="AE31" s="224"/>
      <c r="AF31" s="224"/>
      <c r="AG31" s="224"/>
      <c r="AH31" s="224" t="s">
        <v>437</v>
      </c>
      <c r="AI31" s="224"/>
      <c r="AJ31" s="224"/>
      <c r="AK31" s="224"/>
      <c r="AL31" s="224"/>
      <c r="AM31" s="224"/>
      <c r="AN31" s="224"/>
      <c r="AO31" s="224"/>
      <c r="AP31" s="224"/>
      <c r="AQ31" s="224"/>
      <c r="AR31" s="224"/>
      <c r="AS31" s="224"/>
      <c r="AT31" s="224"/>
      <c r="AU31" s="224"/>
      <c r="AV31" s="224"/>
      <c r="AW31" s="224"/>
      <c r="AX31" s="224"/>
      <c r="AY31" s="224"/>
      <c r="AZ31" s="224"/>
      <c r="BA31" s="224"/>
      <c r="BB31" s="224"/>
      <c r="BC31" s="238">
        <f>BC32</f>
        <v>-8399300</v>
      </c>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f>BY32</f>
        <v>8546019.12</v>
      </c>
      <c r="BZ31" s="238"/>
      <c r="CA31" s="238"/>
      <c r="CB31" s="238"/>
      <c r="CC31" s="238"/>
      <c r="CD31" s="238"/>
      <c r="CE31" s="238"/>
      <c r="CF31" s="238"/>
      <c r="CG31" s="238"/>
      <c r="CH31" s="238"/>
      <c r="CI31" s="238"/>
      <c r="CJ31" s="238"/>
      <c r="CK31" s="238"/>
      <c r="CL31" s="238"/>
      <c r="CM31" s="238"/>
      <c r="CN31" s="238"/>
      <c r="CO31" s="239" t="s">
        <v>26</v>
      </c>
      <c r="CP31" s="239"/>
      <c r="CQ31" s="239"/>
      <c r="CR31" s="239"/>
      <c r="CS31" s="239"/>
      <c r="CT31" s="239"/>
      <c r="CU31" s="239"/>
      <c r="CV31" s="239"/>
      <c r="CW31" s="239"/>
      <c r="CX31" s="239"/>
      <c r="CY31" s="239"/>
      <c r="CZ31" s="239"/>
      <c r="DA31" s="239"/>
      <c r="DB31" s="239"/>
      <c r="DC31" s="239"/>
      <c r="DD31" s="240"/>
    </row>
    <row r="32" spans="1:108" s="54" customFormat="1" ht="46.5" customHeight="1">
      <c r="A32" s="232" t="s">
        <v>530</v>
      </c>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4"/>
      <c r="AB32" s="223" t="s">
        <v>329</v>
      </c>
      <c r="AC32" s="224"/>
      <c r="AD32" s="224"/>
      <c r="AE32" s="224"/>
      <c r="AF32" s="224"/>
      <c r="AG32" s="224"/>
      <c r="AH32" s="224" t="s">
        <v>438</v>
      </c>
      <c r="AI32" s="224"/>
      <c r="AJ32" s="224"/>
      <c r="AK32" s="224"/>
      <c r="AL32" s="224"/>
      <c r="AM32" s="224"/>
      <c r="AN32" s="224"/>
      <c r="AO32" s="224"/>
      <c r="AP32" s="224"/>
      <c r="AQ32" s="224"/>
      <c r="AR32" s="224"/>
      <c r="AS32" s="224"/>
      <c r="AT32" s="224"/>
      <c r="AU32" s="224"/>
      <c r="AV32" s="224"/>
      <c r="AW32" s="224"/>
      <c r="AX32" s="224"/>
      <c r="AY32" s="224"/>
      <c r="AZ32" s="224"/>
      <c r="BA32" s="224"/>
      <c r="BB32" s="224"/>
      <c r="BC32" s="238">
        <v>-8399300</v>
      </c>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v>8546019.12</v>
      </c>
      <c r="BZ32" s="238"/>
      <c r="CA32" s="238"/>
      <c r="CB32" s="238"/>
      <c r="CC32" s="238"/>
      <c r="CD32" s="238"/>
      <c r="CE32" s="238"/>
      <c r="CF32" s="238"/>
      <c r="CG32" s="238"/>
      <c r="CH32" s="238"/>
      <c r="CI32" s="238"/>
      <c r="CJ32" s="238"/>
      <c r="CK32" s="238"/>
      <c r="CL32" s="238"/>
      <c r="CM32" s="238"/>
      <c r="CN32" s="238"/>
      <c r="CO32" s="239" t="s">
        <v>26</v>
      </c>
      <c r="CP32" s="239"/>
      <c r="CQ32" s="239"/>
      <c r="CR32" s="239"/>
      <c r="CS32" s="239"/>
      <c r="CT32" s="239"/>
      <c r="CU32" s="239"/>
      <c r="CV32" s="239"/>
      <c r="CW32" s="239"/>
      <c r="CX32" s="239"/>
      <c r="CY32" s="239"/>
      <c r="CZ32" s="239"/>
      <c r="DA32" s="239"/>
      <c r="DB32" s="239"/>
      <c r="DC32" s="239"/>
      <c r="DD32" s="240"/>
    </row>
    <row r="33" spans="1:108" s="54" customFormat="1" ht="23.25" customHeight="1">
      <c r="A33" s="232" t="s">
        <v>528</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4"/>
      <c r="AB33" s="223" t="s">
        <v>330</v>
      </c>
      <c r="AC33" s="224"/>
      <c r="AD33" s="224"/>
      <c r="AE33" s="224"/>
      <c r="AF33" s="224"/>
      <c r="AG33" s="224"/>
      <c r="AH33" s="224" t="s">
        <v>439</v>
      </c>
      <c r="AI33" s="224"/>
      <c r="AJ33" s="224"/>
      <c r="AK33" s="224"/>
      <c r="AL33" s="224"/>
      <c r="AM33" s="224"/>
      <c r="AN33" s="224"/>
      <c r="AO33" s="224"/>
      <c r="AP33" s="224"/>
      <c r="AQ33" s="224"/>
      <c r="AR33" s="224"/>
      <c r="AS33" s="224"/>
      <c r="AT33" s="224"/>
      <c r="AU33" s="224"/>
      <c r="AV33" s="224"/>
      <c r="AW33" s="224"/>
      <c r="AX33" s="224"/>
      <c r="AY33" s="224"/>
      <c r="AZ33" s="224"/>
      <c r="BA33" s="224"/>
      <c r="BB33" s="224"/>
      <c r="BC33" s="238">
        <f>BC34</f>
        <v>8764800</v>
      </c>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f>BY34</f>
        <v>8675293.31</v>
      </c>
      <c r="BZ33" s="238"/>
      <c r="CA33" s="238"/>
      <c r="CB33" s="238"/>
      <c r="CC33" s="238"/>
      <c r="CD33" s="238"/>
      <c r="CE33" s="238"/>
      <c r="CF33" s="238"/>
      <c r="CG33" s="238"/>
      <c r="CH33" s="238"/>
      <c r="CI33" s="238"/>
      <c r="CJ33" s="238"/>
      <c r="CK33" s="238"/>
      <c r="CL33" s="238"/>
      <c r="CM33" s="238"/>
      <c r="CN33" s="238"/>
      <c r="CO33" s="239" t="s">
        <v>26</v>
      </c>
      <c r="CP33" s="239"/>
      <c r="CQ33" s="239"/>
      <c r="CR33" s="239"/>
      <c r="CS33" s="239"/>
      <c r="CT33" s="239"/>
      <c r="CU33" s="239"/>
      <c r="CV33" s="239"/>
      <c r="CW33" s="239"/>
      <c r="CX33" s="239"/>
      <c r="CY33" s="239"/>
      <c r="CZ33" s="239"/>
      <c r="DA33" s="239"/>
      <c r="DB33" s="239"/>
      <c r="DC33" s="239"/>
      <c r="DD33" s="240"/>
    </row>
    <row r="34" spans="1:108" s="54" customFormat="1" ht="23.25" customHeight="1">
      <c r="A34" s="232" t="s">
        <v>527</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4"/>
      <c r="AB34" s="223" t="s">
        <v>330</v>
      </c>
      <c r="AC34" s="224"/>
      <c r="AD34" s="224"/>
      <c r="AE34" s="224"/>
      <c r="AF34" s="224"/>
      <c r="AG34" s="224"/>
      <c r="AH34" s="224" t="s">
        <v>440</v>
      </c>
      <c r="AI34" s="224"/>
      <c r="AJ34" s="224"/>
      <c r="AK34" s="224"/>
      <c r="AL34" s="224"/>
      <c r="AM34" s="224"/>
      <c r="AN34" s="224"/>
      <c r="AO34" s="224"/>
      <c r="AP34" s="224"/>
      <c r="AQ34" s="224"/>
      <c r="AR34" s="224"/>
      <c r="AS34" s="224"/>
      <c r="AT34" s="224"/>
      <c r="AU34" s="224"/>
      <c r="AV34" s="224"/>
      <c r="AW34" s="224"/>
      <c r="AX34" s="224"/>
      <c r="AY34" s="224"/>
      <c r="AZ34" s="224"/>
      <c r="BA34" s="224"/>
      <c r="BB34" s="224"/>
      <c r="BC34" s="238">
        <f>BC35</f>
        <v>8764800</v>
      </c>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f>BY35</f>
        <v>8675293.31</v>
      </c>
      <c r="BZ34" s="238"/>
      <c r="CA34" s="238"/>
      <c r="CB34" s="238"/>
      <c r="CC34" s="238"/>
      <c r="CD34" s="238"/>
      <c r="CE34" s="238"/>
      <c r="CF34" s="238"/>
      <c r="CG34" s="238"/>
      <c r="CH34" s="238"/>
      <c r="CI34" s="238"/>
      <c r="CJ34" s="238"/>
      <c r="CK34" s="238"/>
      <c r="CL34" s="238"/>
      <c r="CM34" s="238"/>
      <c r="CN34" s="238"/>
      <c r="CO34" s="239" t="s">
        <v>26</v>
      </c>
      <c r="CP34" s="239"/>
      <c r="CQ34" s="239"/>
      <c r="CR34" s="239"/>
      <c r="CS34" s="239"/>
      <c r="CT34" s="239"/>
      <c r="CU34" s="239"/>
      <c r="CV34" s="239"/>
      <c r="CW34" s="239"/>
      <c r="CX34" s="239"/>
      <c r="CY34" s="239"/>
      <c r="CZ34" s="239"/>
      <c r="DA34" s="239"/>
      <c r="DB34" s="239"/>
      <c r="DC34" s="239"/>
      <c r="DD34" s="240"/>
    </row>
    <row r="35" spans="1:108" s="54" customFormat="1" ht="36" customHeight="1">
      <c r="A35" s="232" t="s">
        <v>529</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4"/>
      <c r="AB35" s="223" t="s">
        <v>330</v>
      </c>
      <c r="AC35" s="224"/>
      <c r="AD35" s="224"/>
      <c r="AE35" s="224"/>
      <c r="AF35" s="224"/>
      <c r="AG35" s="224"/>
      <c r="AH35" s="224" t="s">
        <v>441</v>
      </c>
      <c r="AI35" s="224"/>
      <c r="AJ35" s="224"/>
      <c r="AK35" s="224"/>
      <c r="AL35" s="224"/>
      <c r="AM35" s="224"/>
      <c r="AN35" s="224"/>
      <c r="AO35" s="224"/>
      <c r="AP35" s="224"/>
      <c r="AQ35" s="224"/>
      <c r="AR35" s="224"/>
      <c r="AS35" s="224"/>
      <c r="AT35" s="224"/>
      <c r="AU35" s="224"/>
      <c r="AV35" s="224"/>
      <c r="AW35" s="224"/>
      <c r="AX35" s="224"/>
      <c r="AY35" s="224"/>
      <c r="AZ35" s="224"/>
      <c r="BA35" s="224"/>
      <c r="BB35" s="224"/>
      <c r="BC35" s="238">
        <f>BC36</f>
        <v>8764800</v>
      </c>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f>BY36</f>
        <v>8675293.31</v>
      </c>
      <c r="BZ35" s="238"/>
      <c r="CA35" s="238"/>
      <c r="CB35" s="238"/>
      <c r="CC35" s="238"/>
      <c r="CD35" s="238"/>
      <c r="CE35" s="238"/>
      <c r="CF35" s="238"/>
      <c r="CG35" s="238"/>
      <c r="CH35" s="238"/>
      <c r="CI35" s="238"/>
      <c r="CJ35" s="238"/>
      <c r="CK35" s="238"/>
      <c r="CL35" s="238"/>
      <c r="CM35" s="238"/>
      <c r="CN35" s="238"/>
      <c r="CO35" s="239" t="s">
        <v>26</v>
      </c>
      <c r="CP35" s="239"/>
      <c r="CQ35" s="239"/>
      <c r="CR35" s="239"/>
      <c r="CS35" s="239"/>
      <c r="CT35" s="239"/>
      <c r="CU35" s="239"/>
      <c r="CV35" s="239"/>
      <c r="CW35" s="239"/>
      <c r="CX35" s="239"/>
      <c r="CY35" s="239"/>
      <c r="CZ35" s="239"/>
      <c r="DA35" s="239"/>
      <c r="DB35" s="239"/>
      <c r="DC35" s="239"/>
      <c r="DD35" s="240"/>
    </row>
    <row r="36" spans="1:108" ht="48" customHeight="1" thickBot="1">
      <c r="A36" s="232" t="s">
        <v>534</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4"/>
      <c r="AB36" s="278"/>
      <c r="AC36" s="279"/>
      <c r="AD36" s="279"/>
      <c r="AE36" s="279"/>
      <c r="AF36" s="279"/>
      <c r="AG36" s="279"/>
      <c r="AH36" s="279" t="s">
        <v>442</v>
      </c>
      <c r="AI36" s="279"/>
      <c r="AJ36" s="279"/>
      <c r="AK36" s="279"/>
      <c r="AL36" s="279"/>
      <c r="AM36" s="279"/>
      <c r="AN36" s="279"/>
      <c r="AO36" s="279"/>
      <c r="AP36" s="279"/>
      <c r="AQ36" s="279"/>
      <c r="AR36" s="279"/>
      <c r="AS36" s="279"/>
      <c r="AT36" s="279"/>
      <c r="AU36" s="279"/>
      <c r="AV36" s="279"/>
      <c r="AW36" s="279"/>
      <c r="AX36" s="279"/>
      <c r="AY36" s="279"/>
      <c r="AZ36" s="279"/>
      <c r="BA36" s="279"/>
      <c r="BB36" s="279"/>
      <c r="BC36" s="276">
        <v>8764800</v>
      </c>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v>8675293.31</v>
      </c>
      <c r="BZ36" s="276"/>
      <c r="CA36" s="276"/>
      <c r="CB36" s="276"/>
      <c r="CC36" s="276"/>
      <c r="CD36" s="276"/>
      <c r="CE36" s="276"/>
      <c r="CF36" s="276"/>
      <c r="CG36" s="276"/>
      <c r="CH36" s="276"/>
      <c r="CI36" s="276"/>
      <c r="CJ36" s="276"/>
      <c r="CK36" s="276"/>
      <c r="CL36" s="276"/>
      <c r="CM36" s="276"/>
      <c r="CN36" s="276"/>
      <c r="CO36" s="274" t="s">
        <v>26</v>
      </c>
      <c r="CP36" s="274"/>
      <c r="CQ36" s="274"/>
      <c r="CR36" s="274"/>
      <c r="CS36" s="274"/>
      <c r="CT36" s="274"/>
      <c r="CU36" s="274"/>
      <c r="CV36" s="274"/>
      <c r="CW36" s="274"/>
      <c r="CX36" s="274"/>
      <c r="CY36" s="274"/>
      <c r="CZ36" s="274"/>
      <c r="DA36" s="274"/>
      <c r="DB36" s="274"/>
      <c r="DC36" s="274"/>
      <c r="DD36" s="275"/>
    </row>
    <row r="37" spans="29:32" ht="16.5" customHeight="1">
      <c r="AC37" s="35"/>
      <c r="AD37" s="35"/>
      <c r="AE37" s="35"/>
      <c r="AF37" s="35"/>
    </row>
    <row r="38" spans="1:65" s="6" customFormat="1" ht="11.25">
      <c r="A38" s="277" t="s">
        <v>499</v>
      </c>
      <c r="B38" s="277"/>
      <c r="C38" s="277"/>
      <c r="D38" s="277"/>
      <c r="E38" s="277"/>
      <c r="F38" s="277"/>
      <c r="G38" s="277"/>
      <c r="H38" s="277"/>
      <c r="I38" s="277"/>
      <c r="J38" s="277"/>
      <c r="K38" s="277"/>
      <c r="L38" s="277"/>
      <c r="M38" s="277"/>
      <c r="N38" s="277"/>
      <c r="O38" s="277"/>
      <c r="P38" s="277"/>
      <c r="Q38" s="277"/>
      <c r="R38" s="277"/>
      <c r="S38" s="277"/>
      <c r="T38" s="55"/>
      <c r="U38" s="55"/>
      <c r="V38" s="55"/>
      <c r="W38" s="55"/>
      <c r="X38" s="55"/>
      <c r="Y38" s="55"/>
      <c r="Z38" s="55"/>
      <c r="AA38" s="55"/>
      <c r="AB38" s="55"/>
      <c r="AC38" s="55"/>
      <c r="AD38" s="55"/>
      <c r="AE38" s="55"/>
      <c r="AF38" s="55"/>
      <c r="AG38" s="55"/>
      <c r="AH38" s="55"/>
      <c r="AL38" s="269" t="s">
        <v>500</v>
      </c>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row>
    <row r="39" spans="15:65" s="6" customFormat="1" ht="11.25">
      <c r="O39" s="280" t="s">
        <v>331</v>
      </c>
      <c r="P39" s="280"/>
      <c r="Q39" s="280"/>
      <c r="R39" s="280"/>
      <c r="S39" s="280"/>
      <c r="T39" s="280"/>
      <c r="U39" s="280"/>
      <c r="V39" s="280"/>
      <c r="W39" s="280"/>
      <c r="X39" s="280"/>
      <c r="Y39" s="280"/>
      <c r="Z39" s="280"/>
      <c r="AA39" s="280"/>
      <c r="AB39" s="280"/>
      <c r="AC39" s="280"/>
      <c r="AD39" s="280"/>
      <c r="AE39" s="280"/>
      <c r="AF39" s="280"/>
      <c r="AG39" s="280"/>
      <c r="AH39" s="280"/>
      <c r="AL39" s="280" t="s">
        <v>332</v>
      </c>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row>
    <row r="40" spans="19:98" s="6" customFormat="1" ht="11.25">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7"/>
      <c r="BC40" s="37"/>
      <c r="BD40" s="37"/>
      <c r="BE40" s="37"/>
      <c r="BF40" s="37"/>
      <c r="BG40" s="36"/>
      <c r="BH40" s="36"/>
      <c r="BI40" s="36"/>
      <c r="BJ40" s="36"/>
      <c r="BK40" s="36"/>
      <c r="BL40" s="36"/>
      <c r="BM40" s="36"/>
      <c r="BN40" s="36"/>
      <c r="BO40" s="36"/>
      <c r="CL40" s="36"/>
      <c r="CM40" s="36"/>
      <c r="CN40" s="36"/>
      <c r="CO40" s="36"/>
      <c r="CP40" s="36"/>
      <c r="CQ40" s="36"/>
      <c r="CR40" s="36"/>
      <c r="CS40" s="36"/>
      <c r="CT40" s="36"/>
    </row>
    <row r="41" s="6" customFormat="1" ht="11.25">
      <c r="A41" s="6" t="s">
        <v>333</v>
      </c>
    </row>
    <row r="42" spans="1:73" s="6" customFormat="1" ht="11.25">
      <c r="A42" s="6" t="s">
        <v>334</v>
      </c>
      <c r="X42" s="269"/>
      <c r="Y42" s="269"/>
      <c r="Z42" s="269"/>
      <c r="AA42" s="269"/>
      <c r="AB42" s="269"/>
      <c r="AC42" s="269"/>
      <c r="AD42" s="269"/>
      <c r="AE42" s="269"/>
      <c r="AF42" s="269"/>
      <c r="AG42" s="269"/>
      <c r="AH42" s="269"/>
      <c r="AI42" s="269"/>
      <c r="AJ42" s="269"/>
      <c r="AK42" s="269"/>
      <c r="AL42" s="269"/>
      <c r="AM42" s="269"/>
      <c r="AN42" s="269"/>
      <c r="AO42" s="269"/>
      <c r="AP42" s="269"/>
      <c r="AQ42" s="269"/>
      <c r="AT42" s="269" t="s">
        <v>504</v>
      </c>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row>
    <row r="43" spans="1:103" s="37" customFormat="1" ht="12.75" customHeight="1">
      <c r="A43" s="6"/>
      <c r="B43" s="6"/>
      <c r="C43" s="6"/>
      <c r="D43" s="6"/>
      <c r="E43" s="6"/>
      <c r="F43" s="6"/>
      <c r="G43" s="6"/>
      <c r="H43" s="6"/>
      <c r="I43" s="6"/>
      <c r="J43" s="6"/>
      <c r="K43" s="6"/>
      <c r="L43" s="6"/>
      <c r="M43" s="6"/>
      <c r="N43" s="6"/>
      <c r="O43" s="6"/>
      <c r="P43" s="6"/>
      <c r="Q43" s="6"/>
      <c r="X43" s="280" t="s">
        <v>331</v>
      </c>
      <c r="Y43" s="280"/>
      <c r="Z43" s="280"/>
      <c r="AA43" s="280"/>
      <c r="AB43" s="280"/>
      <c r="AC43" s="280"/>
      <c r="AD43" s="280"/>
      <c r="AE43" s="280"/>
      <c r="AF43" s="280"/>
      <c r="AG43" s="280"/>
      <c r="AH43" s="280"/>
      <c r="AI43" s="280"/>
      <c r="AJ43" s="280"/>
      <c r="AK43" s="280"/>
      <c r="AL43" s="280"/>
      <c r="AM43" s="280"/>
      <c r="AN43" s="280"/>
      <c r="AO43" s="280"/>
      <c r="AP43" s="280"/>
      <c r="AQ43" s="280"/>
      <c r="AT43" s="280" t="s">
        <v>332</v>
      </c>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row>
    <row r="44" spans="75:103" s="6" customFormat="1" ht="11.25">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row>
    <row r="45" spans="1:69" s="6" customFormat="1" ht="11.25">
      <c r="A45" s="6" t="s">
        <v>335</v>
      </c>
      <c r="S45" s="269"/>
      <c r="T45" s="269"/>
      <c r="U45" s="269"/>
      <c r="V45" s="269"/>
      <c r="W45" s="269"/>
      <c r="X45" s="269"/>
      <c r="Y45" s="269"/>
      <c r="Z45" s="269"/>
      <c r="AA45" s="269"/>
      <c r="AB45" s="269"/>
      <c r="AC45" s="269"/>
      <c r="AD45" s="269"/>
      <c r="AE45" s="269"/>
      <c r="AF45" s="269"/>
      <c r="AG45" s="269"/>
      <c r="AH45" s="269"/>
      <c r="AI45" s="269"/>
      <c r="AJ45" s="269"/>
      <c r="AK45" s="269"/>
      <c r="AL45" s="269"/>
      <c r="AP45" s="269" t="s">
        <v>336</v>
      </c>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row>
    <row r="46" spans="19:69" s="37" customFormat="1" ht="11.25" customHeight="1">
      <c r="S46" s="280" t="s">
        <v>331</v>
      </c>
      <c r="T46" s="280"/>
      <c r="U46" s="280"/>
      <c r="V46" s="280"/>
      <c r="W46" s="280"/>
      <c r="X46" s="280"/>
      <c r="Y46" s="280"/>
      <c r="Z46" s="280"/>
      <c r="AA46" s="280"/>
      <c r="AB46" s="280"/>
      <c r="AC46" s="280"/>
      <c r="AD46" s="280"/>
      <c r="AE46" s="280"/>
      <c r="AF46" s="280"/>
      <c r="AG46" s="280"/>
      <c r="AH46" s="280"/>
      <c r="AI46" s="280"/>
      <c r="AJ46" s="280"/>
      <c r="AK46" s="280"/>
      <c r="AL46" s="280"/>
      <c r="AM46" s="6"/>
      <c r="AN46" s="6"/>
      <c r="AP46" s="280" t="s">
        <v>332</v>
      </c>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row>
    <row r="47" s="6" customFormat="1" ht="11.25">
      <c r="AX47" s="39"/>
    </row>
    <row r="48" spans="1:35" s="6" customFormat="1" ht="11.25">
      <c r="A48" s="283" t="s">
        <v>337</v>
      </c>
      <c r="B48" s="283"/>
      <c r="C48" s="252" t="s">
        <v>578</v>
      </c>
      <c r="D48" s="252"/>
      <c r="E48" s="252"/>
      <c r="F48" s="252"/>
      <c r="G48" s="281" t="s">
        <v>337</v>
      </c>
      <c r="H48" s="281"/>
      <c r="I48" s="252" t="s">
        <v>579</v>
      </c>
      <c r="J48" s="252"/>
      <c r="K48" s="252"/>
      <c r="L48" s="252"/>
      <c r="M48" s="252"/>
      <c r="N48" s="252"/>
      <c r="O48" s="252"/>
      <c r="P48" s="252"/>
      <c r="Q48" s="252"/>
      <c r="R48" s="252"/>
      <c r="S48" s="252"/>
      <c r="T48" s="252"/>
      <c r="U48" s="252"/>
      <c r="V48" s="252"/>
      <c r="W48" s="252"/>
      <c r="X48" s="252"/>
      <c r="Y48" s="252"/>
      <c r="Z48" s="252"/>
      <c r="AA48" s="281">
        <v>20</v>
      </c>
      <c r="AB48" s="281"/>
      <c r="AC48" s="281"/>
      <c r="AD48" s="281"/>
      <c r="AE48" s="282" t="s">
        <v>568</v>
      </c>
      <c r="AF48" s="282"/>
      <c r="AG48" s="282"/>
      <c r="AH48" s="282"/>
      <c r="AI48" s="6" t="s">
        <v>338</v>
      </c>
    </row>
    <row r="49" ht="3" customHeight="1"/>
  </sheetData>
  <sheetProtection selectLockedCells="1" selectUnlockedCells="1"/>
  <mergeCells count="208">
    <mergeCell ref="A48:B48"/>
    <mergeCell ref="C48:F48"/>
    <mergeCell ref="G48:H48"/>
    <mergeCell ref="I48:Z48"/>
    <mergeCell ref="X43:AQ43"/>
    <mergeCell ref="AT43:BU43"/>
    <mergeCell ref="AA48:AD48"/>
    <mergeCell ref="AE48:AH48"/>
    <mergeCell ref="S46:AL46"/>
    <mergeCell ref="AP46:BQ46"/>
    <mergeCell ref="S45:AL45"/>
    <mergeCell ref="AP45:BQ45"/>
    <mergeCell ref="X42:AQ42"/>
    <mergeCell ref="AT42:BU42"/>
    <mergeCell ref="A38:S38"/>
    <mergeCell ref="AB36:AG36"/>
    <mergeCell ref="BC36:BX36"/>
    <mergeCell ref="AH36:BB36"/>
    <mergeCell ref="O39:AH39"/>
    <mergeCell ref="AL39:BM39"/>
    <mergeCell ref="A36:AA36"/>
    <mergeCell ref="AL38:BM38"/>
    <mergeCell ref="A33:AA33"/>
    <mergeCell ref="AB33:AG33"/>
    <mergeCell ref="AH33:BB33"/>
    <mergeCell ref="AH32:BB32"/>
    <mergeCell ref="AB32:AG32"/>
    <mergeCell ref="A32:AA32"/>
    <mergeCell ref="CO29:DD29"/>
    <mergeCell ref="BY29:CN29"/>
    <mergeCell ref="BY31:CN31"/>
    <mergeCell ref="BY30:CN30"/>
    <mergeCell ref="A34:AA34"/>
    <mergeCell ref="BY36:CN36"/>
    <mergeCell ref="AB34:AG34"/>
    <mergeCell ref="A35:AA35"/>
    <mergeCell ref="AB35:AG35"/>
    <mergeCell ref="BY32:CN32"/>
    <mergeCell ref="CO35:DD35"/>
    <mergeCell ref="AH35:BB35"/>
    <mergeCell ref="CO30:DD30"/>
    <mergeCell ref="BC33:BX33"/>
    <mergeCell ref="AH34:BB34"/>
    <mergeCell ref="BY33:CN33"/>
    <mergeCell ref="CO33:DD33"/>
    <mergeCell ref="BC32:BX32"/>
    <mergeCell ref="CO32:DD32"/>
    <mergeCell ref="CO31:DD31"/>
    <mergeCell ref="CO28:DD28"/>
    <mergeCell ref="BY28:CN28"/>
    <mergeCell ref="CO36:DD36"/>
    <mergeCell ref="BC35:BX35"/>
    <mergeCell ref="BY35:CN35"/>
    <mergeCell ref="CO34:DD34"/>
    <mergeCell ref="BC34:BX34"/>
    <mergeCell ref="BY34:CN34"/>
    <mergeCell ref="A31:AA31"/>
    <mergeCell ref="AB31:AG31"/>
    <mergeCell ref="AH31:BB31"/>
    <mergeCell ref="BC31:BX31"/>
    <mergeCell ref="BC29:BX29"/>
    <mergeCell ref="AH28:BB28"/>
    <mergeCell ref="AH29:BB29"/>
    <mergeCell ref="A30:AA30"/>
    <mergeCell ref="AB30:AG30"/>
    <mergeCell ref="BC28:BX28"/>
    <mergeCell ref="AH30:BB30"/>
    <mergeCell ref="BC30:BX30"/>
    <mergeCell ref="A29:AA29"/>
    <mergeCell ref="AB29:AG29"/>
    <mergeCell ref="CO22:DD23"/>
    <mergeCell ref="CO24:DD24"/>
    <mergeCell ref="CO25:DD25"/>
    <mergeCell ref="BY25:CN25"/>
    <mergeCell ref="BY24:CN24"/>
    <mergeCell ref="BC22:BX23"/>
    <mergeCell ref="BC24:BX24"/>
    <mergeCell ref="BC25:BX25"/>
    <mergeCell ref="CO27:DD27"/>
    <mergeCell ref="CO26:DD26"/>
    <mergeCell ref="BY22:CN23"/>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sveta</cp:lastModifiedBy>
  <cp:lastPrinted>2014-02-08T10:34:28Z</cp:lastPrinted>
  <dcterms:created xsi:type="dcterms:W3CDTF">2013-12-05T16:16:49Z</dcterms:created>
  <dcterms:modified xsi:type="dcterms:W3CDTF">2014-02-26T17:17:20Z</dcterms:modified>
  <cp:category/>
  <cp:version/>
  <cp:contentType/>
  <cp:contentStatus/>
</cp:coreProperties>
</file>